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vel-s\Desktop\ГПО\"/>
    </mc:Choice>
  </mc:AlternateContent>
  <xr:revisionPtr revIDLastSave="0" documentId="8_{1B2669F3-A2F2-441A-A771-9B211F9FCBC6}" xr6:coauthVersionLast="47" xr6:coauthVersionMax="47" xr10:uidLastSave="{00000000-0000-0000-0000-000000000000}"/>
  <bookViews>
    <workbookView xWindow="-120" yWindow="-120" windowWidth="29040" windowHeight="15840" xr2:uid="{17587963-97B1-4392-97F7-CFBB84526833}"/>
  </bookViews>
  <sheets>
    <sheet name="ИТОГ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1" l="1"/>
  <c r="B7" i="1"/>
  <c r="B8" i="1"/>
  <c r="B9" i="1"/>
  <c r="B10" i="1"/>
  <c r="B11" i="1"/>
  <c r="B12" i="1"/>
  <c r="B13" i="1"/>
  <c r="B14" i="1"/>
  <c r="B15" i="1"/>
  <c r="B16" i="1"/>
  <c r="F16" i="1"/>
  <c r="G16" i="1" s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51" i="1"/>
  <c r="B50" i="1"/>
  <c r="B49" i="1"/>
  <c r="F48" i="1"/>
  <c r="G48" i="1" s="1"/>
  <c r="B48" i="1"/>
</calcChain>
</file>

<file path=xl/sharedStrings.xml><?xml version="1.0" encoding="utf-8"?>
<sst xmlns="http://schemas.openxmlformats.org/spreadsheetml/2006/main" count="103" uniqueCount="89">
  <si>
    <t>Производство и поставка металлических стеллажей
Полочные. Паллетные. Мезонины.
www.gortorgsnab.ru</t>
  </si>
  <si>
    <t>7 (495) 788-77-86
7 (800) 500-84-91
Москва, ул. Б.Очаковская, 47 А, БЦ "Очаково"</t>
  </si>
  <si>
    <t>Техника для склада. Гидравлические тележки. 
Штабеллеры. Ричтраки. Ручные тележки. 
www.gortorgsnab.ru</t>
  </si>
  <si>
    <t>salegts@gortorgsnab.ru</t>
  </si>
  <si>
    <t>посмотреть схему проезда</t>
  </si>
  <si>
    <t>Артикул</t>
  </si>
  <si>
    <t>Наименование</t>
  </si>
  <si>
    <t xml:space="preserve">наличие </t>
  </si>
  <si>
    <t>РРЦ</t>
  </si>
  <si>
    <t>Вес, кг</t>
  </si>
  <si>
    <t>Новая цена</t>
  </si>
  <si>
    <t>Размер скидки</t>
  </si>
  <si>
    <t>77-3011</t>
  </si>
  <si>
    <t>75-0011</t>
  </si>
  <si>
    <t>75-0014</t>
  </si>
  <si>
    <t>75-0015</t>
  </si>
  <si>
    <t>75-0017</t>
  </si>
  <si>
    <t>75-0029</t>
  </si>
  <si>
    <t>75-0026</t>
  </si>
  <si>
    <t>79-0045</t>
  </si>
  <si>
    <t>79-0051</t>
  </si>
  <si>
    <t>79-0027</t>
  </si>
  <si>
    <t>79-0006</t>
  </si>
  <si>
    <t>79-0009</t>
  </si>
  <si>
    <t>79-0010</t>
  </si>
  <si>
    <t>79-0012</t>
  </si>
  <si>
    <t>79-0014</t>
  </si>
  <si>
    <t>79-0017</t>
  </si>
  <si>
    <t>80-0019</t>
  </si>
  <si>
    <t>80-0020</t>
  </si>
  <si>
    <t>80-0021</t>
  </si>
  <si>
    <t>80-0022</t>
  </si>
  <si>
    <t>80-0036</t>
  </si>
  <si>
    <t>80-0088</t>
  </si>
  <si>
    <t>80-0047</t>
  </si>
  <si>
    <t>80-0049</t>
  </si>
  <si>
    <t>80-0054</t>
  </si>
  <si>
    <t>80-0057</t>
  </si>
  <si>
    <t>80-0058</t>
  </si>
  <si>
    <t>86-0013</t>
  </si>
  <si>
    <t>УЦЕНКА</t>
  </si>
  <si>
    <t>Комментарий о состоянии товара</t>
  </si>
  <si>
    <t>79-0042</t>
  </si>
  <si>
    <t>79-0031</t>
  </si>
  <si>
    <t>79-0011</t>
  </si>
  <si>
    <t>Ржавые цепи, старый год изготовл.</t>
  </si>
  <si>
    <t>Без упак., не товарный вид.</t>
  </si>
  <si>
    <t>Год изготовл. (старая)</t>
  </si>
  <si>
    <t>68-0037</t>
  </si>
  <si>
    <t>Колесо б/г, нейлон  непов. (200х50 мм, 550 кг) 29200 BNYF</t>
  </si>
  <si>
    <t>68-0039</t>
  </si>
  <si>
    <t>Колесо б/г, нейлон  пов. (200х50 мм, 550 кг) 29200 BNY</t>
  </si>
  <si>
    <t>68-1003</t>
  </si>
  <si>
    <t>Колесо б/г,  НЕЙЛОН/ПЛ  пов. (200х50 мм, 460 кг) 29200BNYPP</t>
  </si>
  <si>
    <t>68-1000</t>
  </si>
  <si>
    <t>Колесо б/г,  НЕЙЛОН/ПЛ неп. (150х50 мм, 430 кг) 29150BNYPPF</t>
  </si>
  <si>
    <t>68-1001</t>
  </si>
  <si>
    <t>Колесо б/г,  НЕЙЛОН/ПЛ неп. (200х50 мм, 460 кг) 29200BNYPPF</t>
  </si>
  <si>
    <t>68-0014</t>
  </si>
  <si>
    <t>Колесо б/г непов. FC  29200 BAPUF  (200*50 мм; 450 кг)</t>
  </si>
  <si>
    <t>68-0030</t>
  </si>
  <si>
    <t>Колесо б/г пов. SC  29150 BAPU (150*50 мм; 400 кг)</t>
  </si>
  <si>
    <t>68-0013</t>
  </si>
  <si>
    <t>Колесо б/г непов. FC  29150 BAPUF (150*50 мм; 400 кг)</t>
  </si>
  <si>
    <t>68-1016</t>
  </si>
  <si>
    <t>Колесо PR 400 пневматическое симметр. (380х80 мм)</t>
  </si>
  <si>
    <t>68-1017</t>
  </si>
  <si>
    <t>Колесо PRS 300 пневматическое симметр. (310х105 мм)</t>
  </si>
  <si>
    <t>68-1010</t>
  </si>
  <si>
    <t>СЕРОЕ Колесо PR 1800-4 пневматическое СИММЕТРИЧНОЕ (Р-3, Р-5, ТАЛДОМ и все остальные)</t>
  </si>
  <si>
    <t>колеса\тележки</t>
  </si>
  <si>
    <t>Уценка (коррозия диска)</t>
  </si>
  <si>
    <t>68-0046</t>
  </si>
  <si>
    <t>Колесо пневм.непов.PRF 80  (FC  100,  266 x 90)</t>
  </si>
  <si>
    <t>68-0048</t>
  </si>
  <si>
    <t>Колесо пневм.повортн.PRS 63 (SC  90,  218 x 60)</t>
  </si>
  <si>
    <t>68-0049</t>
  </si>
  <si>
    <t>Колесо пневм.пов.PRS 80  (SC  100,  266 x 90)</t>
  </si>
  <si>
    <t>68-0043</t>
  </si>
  <si>
    <t>SCtg 55 колесо  (11125 GT,  болт.крепление , 125х27; b.12x30)</t>
  </si>
  <si>
    <t>65-3037</t>
  </si>
  <si>
    <t>Тележка ручная 4-х колесная РН-100/96 (YB 150А, 100кг. 732х476мм.) NEW</t>
  </si>
  <si>
    <t>Уценка царапины</t>
  </si>
  <si>
    <t>65-3038</t>
  </si>
  <si>
    <t>Тележка ручная 4-х колесная РН-300/125 (YB300A; 300 кг 910х610 мм) NEW</t>
  </si>
  <si>
    <t>65-3039</t>
  </si>
  <si>
    <t>Тележка ручная 4-х колесная РН-300/192 (YB 300D, 300кг. 910х610мм.) NEW</t>
  </si>
  <si>
    <t>65-4029</t>
  </si>
  <si>
    <t>Тележка ручная 4-х колесная РНС3D-300 (300 кг , 900х585 мм, 3-х ярусная)  FLY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</si>
</sst>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</font>
    <font>
      <u/>
      <sz val="11"/>
      <color rgb="FF0563C1"/>
      <name val="Calibri"/>
    </font>
    <font>
      <u/>
      <sz val="11"/>
      <color rgb="FF0000FF"/>
      <name val="Calibri"/>
    </font>
    <font>
      <b/>
      <sz val="11"/>
      <color rgb="FF000000"/>
      <name val="Calibri"/>
    </font>
    <font>
      <sz val="11"/>
      <color rgb="FF000000"/>
      <name val="Calibri"/>
      <family val="2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rgb="FFFFFFFF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left" vertical="center" wrapText="1" indent="9"/>
    </xf>
    <xf numFmtId="0" fontId="0" fillId="2" borderId="0" xfId="0" applyFill="1"/>
    <xf numFmtId="0" fontId="0" fillId="2" borderId="1" xfId="0" applyFill="1" applyBorder="1"/>
    <xf numFmtId="0" fontId="0" fillId="0" borderId="1" xfId="0" applyBorder="1"/>
    <xf numFmtId="3" fontId="5" fillId="0" borderId="1" xfId="0" applyNumberFormat="1" applyFont="1" applyBorder="1"/>
    <xf numFmtId="9" fontId="0" fillId="0" borderId="1" xfId="1" applyFont="1" applyFill="1" applyBorder="1"/>
    <xf numFmtId="0" fontId="0" fillId="0" borderId="2" xfId="0" applyBorder="1"/>
    <xf numFmtId="0" fontId="0" fillId="0" borderId="3" xfId="0" applyBorder="1"/>
    <xf numFmtId="9" fontId="0" fillId="0" borderId="3" xfId="1" applyFont="1" applyFill="1" applyBorder="1"/>
    <xf numFmtId="0" fontId="0" fillId="3" borderId="1" xfId="0" applyFill="1" applyBorder="1"/>
    <xf numFmtId="0" fontId="1" fillId="0" borderId="1" xfId="2" applyBorder="1"/>
    <xf numFmtId="0" fontId="0" fillId="0" borderId="1" xfId="0" applyBorder="1" applyAlignment="1">
      <alignment horizontal="left"/>
    </xf>
    <xf numFmtId="0" fontId="0" fillId="0" borderId="1" xfId="0" applyFill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0" fillId="2" borderId="0" xfId="0" applyFill="1" applyAlignment="1">
      <alignment horizontal="left" vertical="center" wrapText="1" indent="9"/>
    </xf>
    <xf numFmtId="0" fontId="3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top" wrapText="1"/>
    </xf>
  </cellXfs>
  <cellStyles count="4">
    <cellStyle name="Обычный" xfId="0" builtinId="0"/>
    <cellStyle name="Обычный 2" xfId="2" xr:uid="{380B75FE-6D19-47A0-A55F-32A39614D884}"/>
    <cellStyle name="Процентный" xfId="1" builtinId="5"/>
    <cellStyle name="Процентный 2" xfId="3" xr:uid="{FE08CE68-E4AF-482C-BBD4-45D0B52C29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47625</xdr:rowOff>
    </xdr:from>
    <xdr:ext cx="1466850" cy="619125"/>
    <xdr:pic>
      <xdr:nvPicPr>
        <xdr:cNvPr id="2" name="Рисунок 3">
          <a:extLst>
            <a:ext uri="{FF2B5EF4-FFF2-40B4-BE49-F238E27FC236}">
              <a16:creationId xmlns:a16="http://schemas.microsoft.com/office/drawing/2014/main" id="{8FB85D49-31CE-48FF-820E-DBC79B8A65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000125"/>
          <a:ext cx="1466850" cy="619125"/>
        </a:xfrm>
        <a:prstGeom prst="rect">
          <a:avLst/>
        </a:prstGeom>
      </xdr:spPr>
    </xdr:pic>
    <xdr:clientData/>
  </xdr:oneCellAnchor>
  <xdr:oneCellAnchor>
    <xdr:from>
      <xdr:col>1</xdr:col>
      <xdr:colOff>4200525</xdr:colOff>
      <xdr:row>3</xdr:row>
      <xdr:rowOff>9525</xdr:rowOff>
    </xdr:from>
    <xdr:ext cx="752475" cy="752475"/>
    <xdr:pic>
      <xdr:nvPicPr>
        <xdr:cNvPr id="3" name="Рисунок 4">
          <a:extLst>
            <a:ext uri="{FF2B5EF4-FFF2-40B4-BE49-F238E27FC236}">
              <a16:creationId xmlns:a16="http://schemas.microsoft.com/office/drawing/2014/main" id="{BA5F202B-6751-4404-A67A-83FA5DDA6B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43475" y="962025"/>
          <a:ext cx="752475" cy="75247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9525</xdr:rowOff>
    </xdr:from>
    <xdr:ext cx="1104900" cy="571500"/>
    <xdr:pic>
      <xdr:nvPicPr>
        <xdr:cNvPr id="4" name="Рисунок 5">
          <a:extLst>
            <a:ext uri="{FF2B5EF4-FFF2-40B4-BE49-F238E27FC236}">
              <a16:creationId xmlns:a16="http://schemas.microsoft.com/office/drawing/2014/main" id="{530FA7D2-9A7A-4B47-B81B-AE9EFDE66F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9525"/>
          <a:ext cx="1104900" cy="57150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94;&#1077;&#1085;&#1099;%20&#1043;&#1055;&#1054;%2004.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одольск"/>
      <sheetName val="ИТОГ"/>
    </sheetNames>
    <sheetDataSet>
      <sheetData sheetId="0"/>
      <sheetData sheetId="1">
        <row r="1">
          <cell r="D1"/>
          <cell r="E1"/>
          <cell r="F1"/>
          <cell r="G1"/>
          <cell r="H1"/>
        </row>
        <row r="2">
          <cell r="A2" t="str">
            <v>Ведомость по товарам на складах</v>
          </cell>
          <cell r="B2"/>
        </row>
        <row r="3">
          <cell r="D3"/>
          <cell r="E3"/>
          <cell r="F3"/>
          <cell r="G3"/>
          <cell r="H3"/>
        </row>
        <row r="4">
          <cell r="A4" t="str">
            <v>Параметры:</v>
          </cell>
          <cell r="B4"/>
        </row>
        <row r="5">
          <cell r="D5"/>
          <cell r="E5"/>
          <cell r="F5"/>
          <cell r="G5"/>
          <cell r="H5"/>
        </row>
        <row r="6">
          <cell r="A6" t="str">
            <v>Склад</v>
          </cell>
          <cell r="B6"/>
          <cell r="C6"/>
          <cell r="D6" t="str">
            <v>Количество</v>
          </cell>
          <cell r="E6" t="str">
            <v>Закупка</v>
          </cell>
          <cell r="F6" t="str">
            <v>РРЦ</v>
          </cell>
          <cell r="G6" t="str">
            <v>Сумма закупки</v>
          </cell>
          <cell r="H6" t="str">
            <v>Цена продажи</v>
          </cell>
          <cell r="I6" t="str">
            <v>Продажа</v>
          </cell>
          <cell r="J6"/>
          <cell r="K6" t="str">
            <v>Комментарии</v>
          </cell>
        </row>
        <row r="7">
          <cell r="A7" t="str">
            <v>Артикул</v>
          </cell>
          <cell r="B7" t="str">
            <v>Номенклатура, Характеристика, Серия</v>
          </cell>
          <cell r="C7" t="str">
            <v>Ед. изм.</v>
          </cell>
          <cell r="D7" t="str">
            <v>Конечный остаток</v>
          </cell>
          <cell r="E7"/>
          <cell r="F7"/>
          <cell r="G7"/>
          <cell r="H7">
            <v>-2</v>
          </cell>
          <cell r="I7"/>
          <cell r="J7"/>
          <cell r="K7"/>
        </row>
        <row r="8">
          <cell r="A8" t="str">
            <v>Склад Подольск</v>
          </cell>
          <cell r="B8"/>
          <cell r="C8"/>
          <cell r="D8"/>
          <cell r="E8"/>
          <cell r="F8"/>
          <cell r="G8"/>
          <cell r="H8"/>
          <cell r="I8"/>
          <cell r="J8"/>
          <cell r="K8"/>
        </row>
        <row r="9">
          <cell r="A9" t="str">
            <v>88-0000</v>
          </cell>
          <cell r="B9" t="str">
            <v>GSP-1 Одинарная вакуумная присоска (120 мм), ,</v>
          </cell>
          <cell r="C9" t="str">
            <v>шт</v>
          </cell>
          <cell r="D9">
            <v>190</v>
          </cell>
          <cell r="E9">
            <v>350</v>
          </cell>
          <cell r="F9">
            <v>615</v>
          </cell>
          <cell r="G9">
            <v>66500</v>
          </cell>
          <cell r="H9">
            <v>200</v>
          </cell>
          <cell r="I9" t="str">
            <v xml:space="preserve">закуп - 50% </v>
          </cell>
          <cell r="J9">
            <v>0.5</v>
          </cell>
          <cell r="K9"/>
        </row>
        <row r="10">
          <cell r="A10" t="str">
            <v>87-0012</v>
          </cell>
          <cell r="B10" t="str">
            <v>Блок монтажный YB 100х1 (г/п 1,0 тн), ,</v>
          </cell>
          <cell r="C10" t="str">
            <v>шт</v>
          </cell>
          <cell r="D10">
            <v>5</v>
          </cell>
          <cell r="E10">
            <v>686</v>
          </cell>
          <cell r="F10">
            <v>865</v>
          </cell>
          <cell r="G10">
            <v>3430</v>
          </cell>
          <cell r="H10">
            <v>400</v>
          </cell>
          <cell r="I10" t="str">
            <v xml:space="preserve">закуп - 50% </v>
          </cell>
          <cell r="J10">
            <v>0.5</v>
          </cell>
          <cell r="K10"/>
        </row>
        <row r="11">
          <cell r="A11" t="str">
            <v>Гп-Б 0,5-05</v>
          </cell>
          <cell r="B11" t="str">
            <v>Блок монтажный под веревку 0,5 т Гп-Б 0,5-05(01) с отк.щекой, ,</v>
          </cell>
          <cell r="C11" t="str">
            <v>шт</v>
          </cell>
          <cell r="D11">
            <v>6</v>
          </cell>
          <cell r="E11">
            <v>915</v>
          </cell>
          <cell r="F11" t="e">
            <v>#N/A</v>
          </cell>
          <cell r="G11">
            <v>5490</v>
          </cell>
          <cell r="H11">
            <v>500</v>
          </cell>
          <cell r="I11" t="str">
            <v xml:space="preserve">закуп - 50% </v>
          </cell>
          <cell r="J11">
            <v>0.5</v>
          </cell>
          <cell r="K11"/>
        </row>
        <row r="12">
          <cell r="A12" t="str">
            <v>87-0000</v>
          </cell>
          <cell r="B12" t="str">
            <v>Блок с крюком HQGK 1-0,5 (1 ролик, 0.5т) SMART, ,</v>
          </cell>
          <cell r="C12" t="str">
            <v>шт</v>
          </cell>
          <cell r="D12">
            <v>6</v>
          </cell>
          <cell r="E12">
            <v>365.98</v>
          </cell>
          <cell r="F12">
            <v>590</v>
          </cell>
          <cell r="G12">
            <v>2195.88</v>
          </cell>
          <cell r="H12">
            <v>200</v>
          </cell>
          <cell r="I12" t="str">
            <v xml:space="preserve">закуп - 50% </v>
          </cell>
          <cell r="J12">
            <v>0.5</v>
          </cell>
          <cell r="K12"/>
        </row>
        <row r="13">
          <cell r="A13" t="str">
            <v>87-0007</v>
          </cell>
          <cell r="B13" t="str">
            <v>Блок с ушком HQL 1-0,5 (1 ролик, 0.5т), ,</v>
          </cell>
          <cell r="C13" t="str">
            <v>шт</v>
          </cell>
          <cell r="D13">
            <v>9</v>
          </cell>
          <cell r="E13">
            <v>470</v>
          </cell>
          <cell r="F13">
            <v>590</v>
          </cell>
          <cell r="G13">
            <v>4230</v>
          </cell>
          <cell r="H13">
            <v>300</v>
          </cell>
          <cell r="I13" t="str">
            <v xml:space="preserve">закуп - 50% </v>
          </cell>
          <cell r="J13">
            <v>0.5</v>
          </cell>
          <cell r="K13"/>
        </row>
        <row r="14">
          <cell r="A14" t="str">
            <v>80-0004</v>
          </cell>
          <cell r="B14" t="str">
            <v>Домкрат бутылочный 10 т. (ST1003), ,</v>
          </cell>
          <cell r="C14" t="str">
            <v>шт</v>
          </cell>
          <cell r="D14">
            <v>5</v>
          </cell>
          <cell r="E14">
            <v>916.06</v>
          </cell>
          <cell r="F14">
            <v>1350</v>
          </cell>
          <cell r="G14">
            <v>4580.2999999999993</v>
          </cell>
          <cell r="H14">
            <v>800</v>
          </cell>
          <cell r="I14" t="str">
            <v xml:space="preserve">закуп - 20% </v>
          </cell>
          <cell r="J14">
            <v>0.2</v>
          </cell>
          <cell r="K14"/>
        </row>
        <row r="15">
          <cell r="A15" t="str">
            <v>80-0011</v>
          </cell>
          <cell r="B15" t="str">
            <v>Домкрат бутылочный 100 т. (ST10003) SMART, ,</v>
          </cell>
          <cell r="C15" t="str">
            <v>шт</v>
          </cell>
          <cell r="D15">
            <v>1</v>
          </cell>
          <cell r="E15">
            <v>14407.57</v>
          </cell>
          <cell r="F15">
            <v>28750</v>
          </cell>
          <cell r="G15">
            <v>14407.57</v>
          </cell>
          <cell r="H15">
            <v>11600</v>
          </cell>
          <cell r="I15" t="str">
            <v xml:space="preserve">закуп - 20% </v>
          </cell>
          <cell r="J15">
            <v>0.2</v>
          </cell>
          <cell r="K15"/>
        </row>
        <row r="16">
          <cell r="A16" t="str">
            <v>80-0005</v>
          </cell>
          <cell r="B16" t="str">
            <v>Домкрат бутылочный 12 т. (ST1203), ,</v>
          </cell>
          <cell r="C16" t="str">
            <v>шт</v>
          </cell>
          <cell r="D16">
            <v>4</v>
          </cell>
          <cell r="E16">
            <v>1045.5999999999999</v>
          </cell>
          <cell r="F16">
            <v>1700</v>
          </cell>
          <cell r="G16">
            <v>4182.3999999999996</v>
          </cell>
          <cell r="H16">
            <v>900</v>
          </cell>
          <cell r="I16" t="str">
            <v xml:space="preserve">закуп - 20% </v>
          </cell>
          <cell r="J16">
            <v>0.2</v>
          </cell>
          <cell r="K16"/>
        </row>
        <row r="17">
          <cell r="A17" t="str">
            <v>80-0031</v>
          </cell>
          <cell r="B17" t="str">
            <v>Домкрат бутылочный 2-х штоковый  20,0 т. (ST2002S1), ,</v>
          </cell>
          <cell r="C17" t="str">
            <v>шт</v>
          </cell>
          <cell r="D17">
            <v>1</v>
          </cell>
          <cell r="E17">
            <v>4651.3500000000004</v>
          </cell>
          <cell r="F17">
            <v>6750</v>
          </cell>
          <cell r="G17">
            <v>4651.3500000000004</v>
          </cell>
          <cell r="H17">
            <v>3800</v>
          </cell>
          <cell r="I17" t="str">
            <v xml:space="preserve">закуп - 20% </v>
          </cell>
          <cell r="J17">
            <v>0.2</v>
          </cell>
          <cell r="K17"/>
        </row>
        <row r="18">
          <cell r="A18" t="str">
            <v>??</v>
          </cell>
          <cell r="B18" t="str">
            <v>Домкрат бутылочный 2-х штоковый  4,0 т. (ST0402S1), ,</v>
          </cell>
          <cell r="C18" t="str">
            <v>шт</v>
          </cell>
          <cell r="D18">
            <v>2</v>
          </cell>
          <cell r="E18">
            <v>1119.05</v>
          </cell>
          <cell r="F18" t="e">
            <v>#N/A</v>
          </cell>
          <cell r="G18">
            <v>2238.1</v>
          </cell>
          <cell r="H18">
            <v>900</v>
          </cell>
          <cell r="I18" t="str">
            <v xml:space="preserve">закуп - 20% </v>
          </cell>
          <cell r="J18">
            <v>0.2</v>
          </cell>
          <cell r="K18"/>
        </row>
        <row r="19">
          <cell r="A19" t="str">
            <v>80-0030</v>
          </cell>
          <cell r="B19" t="str">
            <v>Домкрат бутылочный 2-х штоковый (телескопический); г/п 12,0 т. (Е0812), ,</v>
          </cell>
          <cell r="C19" t="str">
            <v>шт</v>
          </cell>
          <cell r="D19">
            <v>5</v>
          </cell>
          <cell r="E19">
            <v>1980</v>
          </cell>
          <cell r="F19">
            <v>4315</v>
          </cell>
          <cell r="G19">
            <v>9900</v>
          </cell>
          <cell r="H19">
            <v>1600</v>
          </cell>
          <cell r="I19" t="str">
            <v xml:space="preserve">закуп - 20% </v>
          </cell>
          <cell r="J19">
            <v>0.2</v>
          </cell>
          <cell r="K19"/>
        </row>
        <row r="20">
          <cell r="A20" t="str">
            <v>80-0001</v>
          </cell>
          <cell r="B20" t="str">
            <v>Домкрат бутылочный 4 т. (ST0303), ,</v>
          </cell>
          <cell r="C20" t="str">
            <v>шт</v>
          </cell>
          <cell r="D20">
            <v>1</v>
          </cell>
          <cell r="E20">
            <v>721.74</v>
          </cell>
          <cell r="F20">
            <v>965</v>
          </cell>
          <cell r="G20">
            <v>721.74</v>
          </cell>
          <cell r="H20">
            <v>600</v>
          </cell>
          <cell r="I20" t="str">
            <v xml:space="preserve">закуп - 20% </v>
          </cell>
          <cell r="J20">
            <v>0.2</v>
          </cell>
          <cell r="K20"/>
        </row>
        <row r="21">
          <cell r="A21" t="str">
            <v>80-0019</v>
          </cell>
          <cell r="B21" t="str">
            <v>Домкрат бутылочный г/п 10,0 тонн (ТН910001), ,</v>
          </cell>
          <cell r="C21" t="str">
            <v>шт</v>
          </cell>
          <cell r="D21">
            <v>6</v>
          </cell>
          <cell r="E21">
            <v>2182</v>
          </cell>
          <cell r="F21">
            <v>3165</v>
          </cell>
          <cell r="G21">
            <v>13092</v>
          </cell>
          <cell r="H21">
            <v>1800</v>
          </cell>
          <cell r="I21" t="str">
            <v xml:space="preserve">закуп - 20% </v>
          </cell>
          <cell r="J21">
            <v>0.2</v>
          </cell>
          <cell r="K21"/>
        </row>
        <row r="22">
          <cell r="A22" t="str">
            <v>80-0020</v>
          </cell>
          <cell r="B22" t="str">
            <v>Домкрат бутылочный г/п 12,0 тонн (ТН912001), ,</v>
          </cell>
          <cell r="C22" t="str">
            <v>шт</v>
          </cell>
          <cell r="D22">
            <v>14</v>
          </cell>
          <cell r="E22">
            <v>2357</v>
          </cell>
          <cell r="F22">
            <v>3400</v>
          </cell>
          <cell r="G22">
            <v>32998</v>
          </cell>
          <cell r="H22">
            <v>1900</v>
          </cell>
          <cell r="I22" t="str">
            <v xml:space="preserve">закуп - 20% </v>
          </cell>
          <cell r="J22">
            <v>0.2</v>
          </cell>
          <cell r="K22"/>
        </row>
        <row r="23">
          <cell r="A23" t="str">
            <v>80-0021</v>
          </cell>
          <cell r="B23" t="str">
            <v>Домкрат бутылочный г/п 15,0 тонн (ТН915001), ,</v>
          </cell>
          <cell r="C23" t="str">
            <v>шт</v>
          </cell>
          <cell r="D23">
            <v>15</v>
          </cell>
          <cell r="E23">
            <v>2706</v>
          </cell>
          <cell r="F23">
            <v>3700</v>
          </cell>
          <cell r="G23">
            <v>40590</v>
          </cell>
          <cell r="H23">
            <v>2200</v>
          </cell>
          <cell r="I23" t="str">
            <v xml:space="preserve">закуп - 20% </v>
          </cell>
          <cell r="J23">
            <v>0.2</v>
          </cell>
          <cell r="K23"/>
        </row>
        <row r="24">
          <cell r="A24" t="str">
            <v>80-0015</v>
          </cell>
          <cell r="B24" t="str">
            <v>Домкрат бутылочный г/п 2,0 тонны (ТН902001), ,</v>
          </cell>
          <cell r="C24" t="str">
            <v>шт</v>
          </cell>
          <cell r="D24">
            <v>13</v>
          </cell>
          <cell r="E24">
            <v>790</v>
          </cell>
          <cell r="F24">
            <v>1750</v>
          </cell>
          <cell r="G24">
            <v>10270</v>
          </cell>
          <cell r="H24">
            <v>700</v>
          </cell>
          <cell r="I24" t="str">
            <v xml:space="preserve">закуп - 20% </v>
          </cell>
          <cell r="J24">
            <v>0.2</v>
          </cell>
          <cell r="K24"/>
        </row>
        <row r="25">
          <cell r="A25" t="str">
            <v>80-0022</v>
          </cell>
          <cell r="B25" t="str">
            <v>Домкрат бутылочный г/п 20,0 тонн (ТН920001), ,</v>
          </cell>
          <cell r="C25" t="str">
            <v>шт</v>
          </cell>
          <cell r="D25">
            <v>8</v>
          </cell>
          <cell r="E25">
            <v>3572</v>
          </cell>
          <cell r="F25">
            <v>4675</v>
          </cell>
          <cell r="G25">
            <v>28576</v>
          </cell>
          <cell r="H25">
            <v>2900</v>
          </cell>
          <cell r="I25" t="str">
            <v xml:space="preserve">закуп - 20% </v>
          </cell>
          <cell r="J25">
            <v>0.2</v>
          </cell>
          <cell r="K25"/>
        </row>
        <row r="26">
          <cell r="A26" t="str">
            <v>80-0016</v>
          </cell>
          <cell r="B26" t="str">
            <v>Домкрат бутылочный г/п 3,5 тонны (ТН903501), ,</v>
          </cell>
          <cell r="C26" t="str">
            <v>шт</v>
          </cell>
          <cell r="D26">
            <v>3</v>
          </cell>
          <cell r="E26">
            <v>869</v>
          </cell>
          <cell r="F26">
            <v>1890</v>
          </cell>
          <cell r="G26">
            <v>2607</v>
          </cell>
          <cell r="H26">
            <v>700</v>
          </cell>
          <cell r="I26" t="str">
            <v xml:space="preserve">закуп - 20% </v>
          </cell>
          <cell r="J26">
            <v>0.2</v>
          </cell>
          <cell r="K26"/>
        </row>
        <row r="27">
          <cell r="A27" t="str">
            <v>80-0001</v>
          </cell>
          <cell r="B27" t="str">
            <v>Домкрат бутылочный 4 т. (ST0303)</v>
          </cell>
          <cell r="C27" t="str">
            <v>шт</v>
          </cell>
          <cell r="D27">
            <v>1</v>
          </cell>
          <cell r="E27">
            <v>474</v>
          </cell>
          <cell r="F27">
            <v>965</v>
          </cell>
          <cell r="G27">
            <v>474</v>
          </cell>
          <cell r="H27">
            <v>500</v>
          </cell>
          <cell r="I27" t="str">
            <v>закуп</v>
          </cell>
          <cell r="J27"/>
          <cell r="K27"/>
        </row>
        <row r="28">
          <cell r="A28" t="str">
            <v>80-0047</v>
          </cell>
          <cell r="B28" t="str">
            <v>Домкрат винтовой QL 3,2  (г/п 3,2 тн.), ,</v>
          </cell>
          <cell r="C28" t="str">
            <v>шт</v>
          </cell>
          <cell r="D28">
            <v>11</v>
          </cell>
          <cell r="E28">
            <v>1155.3699999999999</v>
          </cell>
          <cell r="F28">
            <v>2250</v>
          </cell>
          <cell r="G28">
            <v>12709.07</v>
          </cell>
          <cell r="H28">
            <v>1200</v>
          </cell>
          <cell r="I28" t="str">
            <v>закуп</v>
          </cell>
          <cell r="J28"/>
          <cell r="K28"/>
        </row>
        <row r="29">
          <cell r="A29" t="str">
            <v>80-0053</v>
          </cell>
          <cell r="B29" t="str">
            <v>Домкрат винтовой QL 32 (г/п 32,0 т) SMART, ,</v>
          </cell>
          <cell r="C29" t="str">
            <v>шт</v>
          </cell>
          <cell r="D29">
            <v>3</v>
          </cell>
          <cell r="E29">
            <v>4704.95</v>
          </cell>
          <cell r="F29">
            <v>7000</v>
          </cell>
          <cell r="G29">
            <v>14114.849999999999</v>
          </cell>
          <cell r="H29">
            <v>4800</v>
          </cell>
          <cell r="I29" t="str">
            <v>закуп</v>
          </cell>
          <cell r="J29"/>
          <cell r="K29"/>
        </row>
        <row r="30">
          <cell r="A30" t="str">
            <v>80-0054</v>
          </cell>
          <cell r="B30" t="str">
            <v>Домкрат винтовой QL 50 (г/п 50,0 т) SMART, ,</v>
          </cell>
          <cell r="C30" t="str">
            <v>шт</v>
          </cell>
          <cell r="D30">
            <v>5</v>
          </cell>
          <cell r="E30">
            <v>7374.12</v>
          </cell>
          <cell r="F30">
            <v>13250</v>
          </cell>
          <cell r="G30">
            <v>36870.6</v>
          </cell>
          <cell r="H30">
            <v>7400</v>
          </cell>
          <cell r="I30" t="str">
            <v>закуп</v>
          </cell>
          <cell r="J30"/>
          <cell r="K30"/>
        </row>
        <row r="31">
          <cell r="A31" t="str">
            <v>80-0049</v>
          </cell>
          <cell r="B31" t="str">
            <v>Домкрат винтовой QL 8 (г/п 8,0 тн.), ,</v>
          </cell>
          <cell r="C31" t="str">
            <v>шт</v>
          </cell>
          <cell r="D31">
            <v>19</v>
          </cell>
          <cell r="E31">
            <v>2900</v>
          </cell>
          <cell r="F31">
            <v>2750</v>
          </cell>
          <cell r="G31">
            <v>55100</v>
          </cell>
          <cell r="H31">
            <v>1500</v>
          </cell>
          <cell r="I31" t="str">
            <v xml:space="preserve">закуп - 50% </v>
          </cell>
          <cell r="J31">
            <v>0.5</v>
          </cell>
          <cell r="K31"/>
        </row>
        <row r="32">
          <cell r="A32" t="str">
            <v>80-0057</v>
          </cell>
          <cell r="B32" t="str">
            <v>Домкрат винтовой QLD 32 (г/п 32,0 тн.), ,</v>
          </cell>
          <cell r="C32" t="str">
            <v>шт</v>
          </cell>
          <cell r="D32">
            <v>12</v>
          </cell>
          <cell r="E32">
            <v>3561.57</v>
          </cell>
          <cell r="F32">
            <v>7000</v>
          </cell>
          <cell r="G32">
            <v>42738.840000000004</v>
          </cell>
          <cell r="H32">
            <v>2900</v>
          </cell>
          <cell r="I32" t="str">
            <v xml:space="preserve">закуп - 20% </v>
          </cell>
          <cell r="J32">
            <v>0.2</v>
          </cell>
          <cell r="K32" t="str">
            <v>4600 по рынку</v>
          </cell>
        </row>
        <row r="33">
          <cell r="A33" t="str">
            <v>80-0058</v>
          </cell>
          <cell r="B33" t="str">
            <v>Домкрат винтовой QLD 50 (г/п 50,0 тн.), ,</v>
          </cell>
          <cell r="C33" t="str">
            <v>шт</v>
          </cell>
          <cell r="D33">
            <v>27</v>
          </cell>
          <cell r="E33">
            <v>6827.12</v>
          </cell>
          <cell r="F33">
            <v>13250</v>
          </cell>
          <cell r="G33">
            <v>184332.24</v>
          </cell>
          <cell r="H33">
            <v>6900</v>
          </cell>
          <cell r="I33" t="str">
            <v>закуп</v>
          </cell>
          <cell r="J33"/>
          <cell r="K33" t="str">
            <v>цена актуальна по рынку</v>
          </cell>
        </row>
        <row r="34">
          <cell r="A34" t="str">
            <v>80-0013</v>
          </cell>
          <cell r="B34" t="str">
            <v>Домкрат гидравлический бутылочный 15,0 тонн (ТН91504), ,</v>
          </cell>
          <cell r="C34" t="str">
            <v>шт</v>
          </cell>
          <cell r="D34">
            <v>1</v>
          </cell>
          <cell r="E34">
            <v>1485</v>
          </cell>
          <cell r="F34">
            <v>1775</v>
          </cell>
          <cell r="G34">
            <v>1485</v>
          </cell>
          <cell r="H34">
            <v>900</v>
          </cell>
          <cell r="I34" t="str">
            <v xml:space="preserve"> </v>
          </cell>
          <cell r="J34">
            <v>0.4</v>
          </cell>
          <cell r="K34"/>
        </row>
        <row r="35">
          <cell r="A35" t="str">
            <v>80-0036</v>
          </cell>
          <cell r="B35" t="str">
            <v>Домкрат двухштоковый г/п 12 тонн (ТН812001), ,</v>
          </cell>
          <cell r="C35" t="str">
            <v>шт</v>
          </cell>
          <cell r="D35">
            <v>2</v>
          </cell>
          <cell r="E35">
            <v>3041.5</v>
          </cell>
          <cell r="F35">
            <v>4315</v>
          </cell>
          <cell r="G35">
            <v>6083</v>
          </cell>
          <cell r="H35">
            <v>3100</v>
          </cell>
          <cell r="I35" t="str">
            <v>закуп</v>
          </cell>
          <cell r="J35"/>
          <cell r="K35"/>
        </row>
        <row r="36">
          <cell r="A36" t="str">
            <v>80-0088</v>
          </cell>
          <cell r="B36" t="str">
            <v>Домкрат механический QD 15 (7,5/15 тонн), ,</v>
          </cell>
          <cell r="C36" t="str">
            <v>шт</v>
          </cell>
          <cell r="D36">
            <v>4</v>
          </cell>
          <cell r="E36">
            <v>7140</v>
          </cell>
          <cell r="F36">
            <v>13625</v>
          </cell>
          <cell r="G36">
            <v>28560</v>
          </cell>
          <cell r="H36">
            <v>7200</v>
          </cell>
          <cell r="I36" t="str">
            <v>закуп</v>
          </cell>
          <cell r="J36"/>
          <cell r="K36"/>
        </row>
        <row r="37">
          <cell r="A37" t="str">
            <v>80-0059</v>
          </cell>
          <cell r="B37" t="str">
            <v>Домкрат подкатной 2 тонны (кейс) (TA82001S), ,</v>
          </cell>
          <cell r="C37" t="str">
            <v>шт</v>
          </cell>
          <cell r="D37">
            <v>30</v>
          </cell>
          <cell r="E37">
            <v>1800</v>
          </cell>
          <cell r="F37">
            <v>2300</v>
          </cell>
          <cell r="G37">
            <v>54000</v>
          </cell>
          <cell r="H37">
            <v>1800</v>
          </cell>
          <cell r="I37" t="str">
            <v>закуп</v>
          </cell>
          <cell r="J37"/>
          <cell r="K37"/>
        </row>
        <row r="38">
          <cell r="A38" t="str">
            <v>80-0060</v>
          </cell>
          <cell r="B38" t="str">
            <v>Домкрат подкатной 2 тонны (кейс) (TA82003S), ,</v>
          </cell>
          <cell r="C38" t="str">
            <v>шт</v>
          </cell>
          <cell r="D38">
            <v>39</v>
          </cell>
          <cell r="E38">
            <v>2000</v>
          </cell>
          <cell r="F38">
            <v>2565</v>
          </cell>
          <cell r="G38">
            <v>78000</v>
          </cell>
          <cell r="H38">
            <v>1400</v>
          </cell>
          <cell r="I38" t="str">
            <v xml:space="preserve">закуп - 30% </v>
          </cell>
          <cell r="J38">
            <v>0.3</v>
          </cell>
          <cell r="K38" t="str">
            <v>цена актуальна</v>
          </cell>
        </row>
        <row r="39">
          <cell r="A39" t="str">
            <v>80-0061</v>
          </cell>
          <cell r="B39" t="str">
            <v>Домкрат подкатной 2 тонны (кейс) (TA82007S), ,</v>
          </cell>
          <cell r="C39" t="str">
            <v>шт</v>
          </cell>
          <cell r="D39">
            <v>33</v>
          </cell>
          <cell r="E39">
            <v>1332</v>
          </cell>
          <cell r="F39">
            <v>1590</v>
          </cell>
          <cell r="G39">
            <v>43956</v>
          </cell>
          <cell r="H39">
            <v>900</v>
          </cell>
          <cell r="I39" t="str">
            <v xml:space="preserve">закуп - 35% </v>
          </cell>
          <cell r="J39">
            <v>0.35</v>
          </cell>
          <cell r="K39" t="str">
            <v xml:space="preserve">разброс от 1000, не понял чем отличается от предыдущей модели </v>
          </cell>
        </row>
        <row r="40">
          <cell r="A40" t="str">
            <v>80-0064</v>
          </cell>
          <cell r="B40" t="str">
            <v>Домкрат подкатной 2,5 тонны (Т82501) NEW, ,</v>
          </cell>
          <cell r="C40" t="str">
            <v>шт</v>
          </cell>
          <cell r="D40">
            <v>26</v>
          </cell>
          <cell r="E40">
            <v>5500</v>
          </cell>
          <cell r="F40">
            <v>6940</v>
          </cell>
          <cell r="G40">
            <v>143000</v>
          </cell>
          <cell r="H40">
            <v>3300</v>
          </cell>
          <cell r="I40" t="str">
            <v xml:space="preserve">закуп - 40% </v>
          </cell>
          <cell r="J40">
            <v>0.4</v>
          </cell>
          <cell r="K40" t="str">
            <v>5700 по рынку</v>
          </cell>
        </row>
        <row r="41">
          <cell r="A41" t="str">
            <v>80-0063</v>
          </cell>
          <cell r="B41" t="str">
            <v>Домкрат подкатной 3 тонны (T83003C), ,</v>
          </cell>
          <cell r="C41" t="str">
            <v>шт</v>
          </cell>
          <cell r="D41">
            <v>12</v>
          </cell>
          <cell r="E41">
            <v>3100</v>
          </cell>
          <cell r="F41">
            <v>4125</v>
          </cell>
          <cell r="G41">
            <v>37200</v>
          </cell>
          <cell r="H41">
            <v>2200</v>
          </cell>
          <cell r="I41" t="str">
            <v xml:space="preserve">закуп - 30(% </v>
          </cell>
          <cell r="J41">
            <v>0.3</v>
          </cell>
          <cell r="K41" t="str">
            <v xml:space="preserve">розница похожа на актуальную </v>
          </cell>
        </row>
        <row r="42">
          <cell r="A42" t="str">
            <v>80-0089</v>
          </cell>
          <cell r="B42" t="str">
            <v>Домкрат реечный 15-00 2,5т (Чехия), ,</v>
          </cell>
          <cell r="C42" t="str">
            <v>шт</v>
          </cell>
          <cell r="D42">
            <v>2</v>
          </cell>
          <cell r="E42">
            <v>8884.4</v>
          </cell>
          <cell r="F42">
            <v>14000</v>
          </cell>
          <cell r="G42">
            <v>17768.8</v>
          </cell>
          <cell r="H42">
            <v>8900</v>
          </cell>
          <cell r="I42" t="str">
            <v>закуп</v>
          </cell>
          <cell r="J42"/>
          <cell r="K42"/>
        </row>
        <row r="43">
          <cell r="A43" t="str">
            <v>80-0095</v>
          </cell>
          <cell r="B43" t="str">
            <v>Домкрат реечный 48 " (1.8 тн), ,</v>
          </cell>
          <cell r="C43" t="str">
            <v>шт</v>
          </cell>
          <cell r="D43">
            <v>3</v>
          </cell>
          <cell r="E43">
            <v>1600</v>
          </cell>
          <cell r="F43">
            <v>3625</v>
          </cell>
          <cell r="G43">
            <v>4800</v>
          </cell>
          <cell r="H43">
            <v>1600</v>
          </cell>
          <cell r="I43" t="str">
            <v>закуп</v>
          </cell>
          <cell r="J43"/>
          <cell r="K43"/>
        </row>
        <row r="44">
          <cell r="A44" t="str">
            <v> 80-0081</v>
          </cell>
          <cell r="B44" t="str">
            <v>Домкрат реечный SJ 10,0, ,</v>
          </cell>
          <cell r="C44" t="str">
            <v>шт</v>
          </cell>
          <cell r="D44">
            <v>1</v>
          </cell>
          <cell r="E44">
            <v>10277</v>
          </cell>
          <cell r="F44">
            <v>15375</v>
          </cell>
          <cell r="G44">
            <v>10277</v>
          </cell>
          <cell r="H44">
            <v>10300</v>
          </cell>
          <cell r="I44" t="str">
            <v>закуп</v>
          </cell>
          <cell r="J44"/>
          <cell r="K44"/>
        </row>
        <row r="45">
          <cell r="A45" t="str">
            <v>77-3005</v>
          </cell>
          <cell r="B45" t="str">
            <v>Каретка ручная холостая GCT-5.0 (г/п 5,0 т), ,</v>
          </cell>
          <cell r="C45" t="str">
            <v>шт</v>
          </cell>
          <cell r="D45">
            <v>4</v>
          </cell>
          <cell r="E45">
            <v>6600</v>
          </cell>
          <cell r="F45">
            <v>9700</v>
          </cell>
          <cell r="G45">
            <v>26400</v>
          </cell>
          <cell r="H45">
            <v>4000</v>
          </cell>
          <cell r="I45" t="str">
            <v xml:space="preserve">закуп - 40% </v>
          </cell>
          <cell r="J45">
            <v>0.4</v>
          </cell>
          <cell r="K45" t="str">
            <v>цена актуальна</v>
          </cell>
        </row>
        <row r="46">
          <cell r="A46" t="str">
            <v>77-0005</v>
          </cell>
          <cell r="B46" t="str">
            <v>Каретка ручная цепная GCLAK (1Т 3М), ,</v>
          </cell>
          <cell r="C46" t="str">
            <v>шт</v>
          </cell>
          <cell r="D46">
            <v>1</v>
          </cell>
          <cell r="E46">
            <v>2512.41</v>
          </cell>
          <cell r="F46">
            <v>4090</v>
          </cell>
          <cell r="G46">
            <v>2512.41</v>
          </cell>
          <cell r="H46">
            <v>1600</v>
          </cell>
          <cell r="I46" t="str">
            <v xml:space="preserve">закуп - 40% </v>
          </cell>
          <cell r="J46">
            <v>0.4</v>
          </cell>
          <cell r="K46"/>
        </row>
        <row r="47">
          <cell r="A47" t="str">
            <v>77-0010</v>
          </cell>
          <cell r="B47" t="str">
            <v>Каретка ручная цепная GCLAK (2Т 6М), ,</v>
          </cell>
          <cell r="C47" t="str">
            <v>шт</v>
          </cell>
          <cell r="D47">
            <v>2</v>
          </cell>
          <cell r="E47">
            <v>3433.39</v>
          </cell>
          <cell r="F47">
            <v>5875</v>
          </cell>
          <cell r="G47">
            <v>6866.78</v>
          </cell>
          <cell r="H47">
            <v>2100</v>
          </cell>
          <cell r="I47" t="str">
            <v xml:space="preserve">закуп - 40% </v>
          </cell>
          <cell r="J47">
            <v>0.4</v>
          </cell>
          <cell r="K47"/>
        </row>
        <row r="48">
          <cell r="A48" t="str">
            <v>77-0014</v>
          </cell>
          <cell r="B48" t="str">
            <v>Каретка ручная цепная GCLAK (3Т 6М), ,</v>
          </cell>
          <cell r="C48" t="str">
            <v>шт</v>
          </cell>
          <cell r="D48">
            <v>1</v>
          </cell>
          <cell r="E48">
            <v>5740</v>
          </cell>
          <cell r="F48">
            <v>8465</v>
          </cell>
          <cell r="G48">
            <v>5740</v>
          </cell>
          <cell r="H48">
            <v>3500</v>
          </cell>
          <cell r="I48" t="str">
            <v xml:space="preserve">закуп - 40% </v>
          </cell>
          <cell r="J48">
            <v>0.4</v>
          </cell>
          <cell r="K48"/>
        </row>
        <row r="49">
          <cell r="A49" t="str">
            <v>77-0017</v>
          </cell>
          <cell r="B49" t="str">
            <v>Каретка ручная цепная GCLAK (5Т 3М), ,</v>
          </cell>
          <cell r="C49" t="str">
            <v>шт</v>
          </cell>
          <cell r="D49">
            <v>5</v>
          </cell>
          <cell r="E49">
            <v>6500</v>
          </cell>
          <cell r="F49">
            <v>10890</v>
          </cell>
          <cell r="G49">
            <v>32500</v>
          </cell>
          <cell r="H49">
            <v>3900</v>
          </cell>
          <cell r="I49" t="str">
            <v xml:space="preserve">закуп - 40% </v>
          </cell>
          <cell r="J49">
            <v>0.4</v>
          </cell>
          <cell r="K49"/>
        </row>
        <row r="50">
          <cell r="A50" t="str">
            <v>77-0018</v>
          </cell>
          <cell r="B50" t="str">
            <v>Каретка ручная цепная GCLAK (5Т 6М), ,</v>
          </cell>
          <cell r="C50" t="str">
            <v>шт</v>
          </cell>
          <cell r="D50">
            <v>2</v>
          </cell>
          <cell r="E50">
            <v>7000</v>
          </cell>
          <cell r="F50">
            <v>10890</v>
          </cell>
          <cell r="G50">
            <v>14000</v>
          </cell>
          <cell r="H50">
            <v>4200</v>
          </cell>
          <cell r="I50" t="str">
            <v xml:space="preserve">закуп - 40% </v>
          </cell>
          <cell r="J50">
            <v>0.4</v>
          </cell>
          <cell r="K50"/>
        </row>
        <row r="51">
          <cell r="A51" t="str">
            <v>77-3011</v>
          </cell>
          <cell r="B51" t="str">
            <v>Каретка холостая GCA 5.0 (г/п 5,0т) SMART, ,</v>
          </cell>
          <cell r="C51" t="str">
            <v>шт</v>
          </cell>
          <cell r="D51">
            <v>1</v>
          </cell>
          <cell r="E51">
            <v>3647.62</v>
          </cell>
          <cell r="F51">
            <v>6915</v>
          </cell>
          <cell r="G51">
            <v>3647.62</v>
          </cell>
          <cell r="H51">
            <v>2200</v>
          </cell>
          <cell r="I51" t="str">
            <v xml:space="preserve">закуп - 40% </v>
          </cell>
          <cell r="J51">
            <v>0.4</v>
          </cell>
          <cell r="K51"/>
        </row>
        <row r="52">
          <cell r="A52" t="str">
            <v>84-3000</v>
          </cell>
          <cell r="B52" t="str">
            <v>Комплект роликовых платформ CRE/CM - 60, г/п 6,0 тонн, ,</v>
          </cell>
          <cell r="C52" t="str">
            <v>шт</v>
          </cell>
          <cell r="D52">
            <v>6</v>
          </cell>
          <cell r="E52">
            <v>5000</v>
          </cell>
          <cell r="F52">
            <v>14400</v>
          </cell>
          <cell r="G52">
            <v>30000</v>
          </cell>
          <cell r="H52">
            <v>5000</v>
          </cell>
          <cell r="I52" t="str">
            <v>закуп</v>
          </cell>
          <cell r="J52"/>
          <cell r="K52"/>
        </row>
        <row r="53">
          <cell r="A53" t="str">
            <v>84-3002</v>
          </cell>
          <cell r="B53" t="str">
            <v>Комплект такелажных платформ CM-240 (г/п 24,0 т) SMART, ,</v>
          </cell>
          <cell r="C53" t="str">
            <v>шт</v>
          </cell>
          <cell r="D53">
            <v>4</v>
          </cell>
          <cell r="E53">
            <v>15161.7</v>
          </cell>
          <cell r="F53">
            <v>28400</v>
          </cell>
          <cell r="G53">
            <v>60646.8</v>
          </cell>
          <cell r="H53">
            <v>15200</v>
          </cell>
          <cell r="I53" t="str">
            <v>закуп</v>
          </cell>
          <cell r="J53"/>
          <cell r="K53"/>
        </row>
        <row r="54">
          <cell r="A54" t="str">
            <v>79-0066</v>
          </cell>
          <cell r="B54" t="str">
            <v>Лебедка BHW-2600 (тяг.усилие 1180 кг/2600 lbs, канат 20 м) SMART, ,</v>
          </cell>
          <cell r="C54" t="str">
            <v>шт</v>
          </cell>
          <cell r="D54">
            <v>2</v>
          </cell>
          <cell r="E54">
            <v>3205.89</v>
          </cell>
          <cell r="F54">
            <v>4625</v>
          </cell>
          <cell r="G54">
            <v>6411.78</v>
          </cell>
          <cell r="H54">
            <v>3300</v>
          </cell>
          <cell r="I54" t="str">
            <v>закуп</v>
          </cell>
          <cell r="J54"/>
          <cell r="K54"/>
        </row>
        <row r="55">
          <cell r="A55" t="str">
            <v>79-0069</v>
          </cell>
          <cell r="B55" t="str">
            <v>Лебедка монтажная GR-1000, г/п 1000 кг./25 м. (без каната), ,</v>
          </cell>
          <cell r="C55" t="str">
            <v>шт</v>
          </cell>
          <cell r="D55">
            <v>16</v>
          </cell>
          <cell r="E55">
            <v>9900</v>
          </cell>
          <cell r="F55">
            <v>13750</v>
          </cell>
          <cell r="G55">
            <v>158400</v>
          </cell>
          <cell r="H55">
            <v>8000</v>
          </cell>
          <cell r="I55" t="str">
            <v>закуп</v>
          </cell>
          <cell r="J55">
            <v>0.2</v>
          </cell>
          <cell r="K55"/>
        </row>
        <row r="56">
          <cell r="A56" t="str">
            <v>79-0045</v>
          </cell>
          <cell r="B56" t="str">
            <v>Лебедка монтажная GR-1000, г/п 1000 кг.с канатом 25 м., ,</v>
          </cell>
          <cell r="C56" t="str">
            <v>шт</v>
          </cell>
          <cell r="D56">
            <v>12</v>
          </cell>
          <cell r="E56">
            <v>12090</v>
          </cell>
          <cell r="F56">
            <v>18750</v>
          </cell>
          <cell r="G56">
            <v>145080</v>
          </cell>
          <cell r="H56">
            <v>12100</v>
          </cell>
          <cell r="I56" t="str">
            <v>закуп</v>
          </cell>
          <cell r="J56"/>
          <cell r="K56" t="str">
            <v>Цена 26-27 тысяч рублей</v>
          </cell>
        </row>
        <row r="57">
          <cell r="A57" t="str">
            <v>79-0042</v>
          </cell>
          <cell r="B57" t="str">
            <v>Лебедка монтажная GR-300, г/п 300 кг./40 м. (без каната), ,</v>
          </cell>
          <cell r="C57" t="str">
            <v>шт</v>
          </cell>
          <cell r="D57">
            <v>10</v>
          </cell>
          <cell r="E57">
            <v>3900</v>
          </cell>
          <cell r="F57">
            <v>7500</v>
          </cell>
          <cell r="G57">
            <v>39000</v>
          </cell>
          <cell r="H57">
            <v>3900</v>
          </cell>
          <cell r="I57" t="str">
            <v>закуп</v>
          </cell>
          <cell r="J57"/>
          <cell r="K57"/>
        </row>
        <row r="58">
          <cell r="A58" t="str">
            <v>79-0043</v>
          </cell>
          <cell r="B58" t="str">
            <v>Лебедка монтажная GR-500, г/п 500 кг. с канатом 25 м , ,</v>
          </cell>
          <cell r="C58" t="str">
            <v>шт</v>
          </cell>
          <cell r="D58">
            <v>5</v>
          </cell>
          <cell r="E58">
            <v>6789.69</v>
          </cell>
          <cell r="F58">
            <v>11250</v>
          </cell>
          <cell r="G58">
            <v>33948.449999999997</v>
          </cell>
          <cell r="H58">
            <v>6800</v>
          </cell>
          <cell r="I58" t="str">
            <v>закуп</v>
          </cell>
          <cell r="J58"/>
          <cell r="K58"/>
        </row>
        <row r="59">
          <cell r="A59" t="str">
            <v>79-0044</v>
          </cell>
          <cell r="B59" t="str">
            <v>Лебедка монтажная GR-500, г/п 500 кг./25 м. (без каната), ,</v>
          </cell>
          <cell r="C59" t="str">
            <v>шт</v>
          </cell>
          <cell r="D59">
            <v>17</v>
          </cell>
          <cell r="E59"/>
          <cell r="F59">
            <v>0</v>
          </cell>
          <cell r="G59">
            <v>0</v>
          </cell>
          <cell r="H59" t="e">
            <v>#VALUE!</v>
          </cell>
          <cell r="I59" t="str">
            <v>6000р</v>
          </cell>
          <cell r="J59" t="str">
            <v>-6000р</v>
          </cell>
          <cell r="K59"/>
        </row>
        <row r="60">
          <cell r="A60" t="str">
            <v>79-0052</v>
          </cell>
          <cell r="B60" t="str">
            <v>Лебедка монтажная JHW-1,0, г/п 1,0 тн. (без каната), ,</v>
          </cell>
          <cell r="C60" t="str">
            <v>шт</v>
          </cell>
          <cell r="D60">
            <v>1</v>
          </cell>
          <cell r="E60">
            <v>7030</v>
          </cell>
          <cell r="F60">
            <v>11375</v>
          </cell>
          <cell r="G60">
            <v>7030</v>
          </cell>
          <cell r="H60">
            <v>4600</v>
          </cell>
          <cell r="I60" t="str">
            <v xml:space="preserve">закуп - 35% </v>
          </cell>
          <cell r="J60">
            <v>0.35</v>
          </cell>
          <cell r="K60"/>
        </row>
        <row r="61">
          <cell r="A61" t="str">
            <v>79-0024</v>
          </cell>
          <cell r="B61" t="str">
            <v>Лебедка рычажная DK-1000/JP001  (1,0 т, 2 крюка, 1,4 м.), ,</v>
          </cell>
          <cell r="C61" t="str">
            <v>шт</v>
          </cell>
          <cell r="D61">
            <v>126</v>
          </cell>
          <cell r="E61">
            <v>1186.68</v>
          </cell>
          <cell r="F61">
            <v>1810</v>
          </cell>
          <cell r="G61">
            <v>149521.68000000002</v>
          </cell>
          <cell r="H61">
            <v>900</v>
          </cell>
          <cell r="I61" t="str">
            <v xml:space="preserve">закуп - 30% </v>
          </cell>
          <cell r="J61">
            <v>0.3</v>
          </cell>
          <cell r="K61" t="str">
            <v>Цена 1000-1200 рублей</v>
          </cell>
        </row>
        <row r="62">
          <cell r="A62" t="str">
            <v>79-0028</v>
          </cell>
          <cell r="B62" t="str">
            <v>Лебедка рычажная GLA-A 1360 (г/п 1,36/0,68 тн, Lканата 4,5/9 м), ,</v>
          </cell>
          <cell r="C62" t="str">
            <v>шт</v>
          </cell>
          <cell r="D62">
            <v>1</v>
          </cell>
          <cell r="E62">
            <v>3187.5</v>
          </cell>
          <cell r="F62">
            <v>8000</v>
          </cell>
          <cell r="G62">
            <v>3187.5</v>
          </cell>
          <cell r="H62">
            <v>3200</v>
          </cell>
          <cell r="I62" t="str">
            <v>закуп</v>
          </cell>
          <cell r="J62"/>
          <cell r="K62"/>
        </row>
        <row r="63">
          <cell r="A63" t="str">
            <v>79-0027</v>
          </cell>
          <cell r="B63" t="str">
            <v>Лебедка рычажная P-40DC (2,0/4,0т; 3,0/1,5 м; QSS4TB2; 3 крюка) SMART, ,</v>
          </cell>
          <cell r="C63" t="str">
            <v>шт</v>
          </cell>
          <cell r="D63">
            <v>29</v>
          </cell>
          <cell r="E63">
            <v>1052.1099999999999</v>
          </cell>
          <cell r="F63">
            <v>2000</v>
          </cell>
          <cell r="G63">
            <v>30511.19</v>
          </cell>
          <cell r="H63">
            <v>1100</v>
          </cell>
          <cell r="I63" t="str">
            <v>закуп</v>
          </cell>
          <cell r="J63"/>
          <cell r="K63"/>
        </row>
        <row r="64">
          <cell r="A64" t="str">
            <v>79-0101</v>
          </cell>
          <cell r="B64" t="str">
            <v>Лебедка электрическая KCD-300 (300кг; 60м; 380В) SMART, ,</v>
          </cell>
          <cell r="C64" t="str">
            <v>шт</v>
          </cell>
          <cell r="D64">
            <v>1</v>
          </cell>
          <cell r="E64">
            <v>12735.1</v>
          </cell>
          <cell r="F64">
            <v>15750</v>
          </cell>
          <cell r="G64">
            <v>12735.1</v>
          </cell>
          <cell r="H64">
            <v>8300</v>
          </cell>
          <cell r="I64" t="str">
            <v xml:space="preserve">закуп - 35% </v>
          </cell>
          <cell r="J64">
            <v>0.35</v>
          </cell>
          <cell r="K64"/>
        </row>
        <row r="65">
          <cell r="A65" t="str">
            <v>79-0104</v>
          </cell>
          <cell r="B65" t="str">
            <v>Лебедка электрическая KCD-500 (500кг; 60м; 380В) SMART, ,</v>
          </cell>
          <cell r="C65" t="str">
            <v>шт</v>
          </cell>
          <cell r="D65">
            <v>22</v>
          </cell>
          <cell r="E65">
            <v>17578.02</v>
          </cell>
          <cell r="F65">
            <v>19750</v>
          </cell>
          <cell r="G65">
            <v>386716.44</v>
          </cell>
          <cell r="H65">
            <v>15900</v>
          </cell>
          <cell r="I65" t="str">
            <v>закуп</v>
          </cell>
          <cell r="J65">
            <v>0.1</v>
          </cell>
          <cell r="K65" t="str">
            <v>22-30 к</v>
          </cell>
        </row>
        <row r="66">
          <cell r="A66" t="str">
            <v>79-0017</v>
          </cell>
          <cell r="B66" t="str">
            <v>Лебедка электрическая KDJ-1500E3 (г/п 1,5т; 100 м; 380 В) SMART, ,</v>
          </cell>
          <cell r="C66" t="str">
            <v>шт</v>
          </cell>
          <cell r="D66">
            <v>4</v>
          </cell>
          <cell r="E66">
            <v>78959.89</v>
          </cell>
          <cell r="F66">
            <v>0</v>
          </cell>
          <cell r="G66">
            <v>315839.56</v>
          </cell>
          <cell r="H66">
            <v>79000</v>
          </cell>
          <cell r="I66" t="str">
            <v>закуп</v>
          </cell>
          <cell r="J66"/>
          <cell r="K66" t="str">
            <v>110-150к</v>
          </cell>
        </row>
        <row r="67">
          <cell r="A67" t="str">
            <v>79-0006</v>
          </cell>
          <cell r="B67" t="str">
            <v>Лебедка электрическая KDJ-300E2 (г/п 0,3 тн; 50м; 220V), ,</v>
          </cell>
          <cell r="C67" t="str">
            <v>шт</v>
          </cell>
          <cell r="D67">
            <v>33</v>
          </cell>
          <cell r="E67">
            <v>12500</v>
          </cell>
          <cell r="F67">
            <v>19125</v>
          </cell>
          <cell r="G67">
            <v>412500</v>
          </cell>
          <cell r="H67">
            <v>12500</v>
          </cell>
          <cell r="I67" t="str">
            <v>закуп</v>
          </cell>
          <cell r="J67"/>
          <cell r="K67" t="str">
            <v>Не нашел в продаже с ценами</v>
          </cell>
        </row>
        <row r="68">
          <cell r="A68" t="str">
            <v>79-0009</v>
          </cell>
          <cell r="B68" t="str">
            <v>Лебедка электрическая KDJ-400F (400 кг / 30 м / 220 V), ,</v>
          </cell>
          <cell r="C68" t="str">
            <v>шт</v>
          </cell>
          <cell r="D68">
            <v>1</v>
          </cell>
          <cell r="E68">
            <v>30000</v>
          </cell>
          <cell r="F68">
            <v>31250</v>
          </cell>
          <cell r="G68">
            <v>30000</v>
          </cell>
          <cell r="H68">
            <v>21000</v>
          </cell>
          <cell r="I68" t="str">
            <v>закуп</v>
          </cell>
          <cell r="J68">
            <v>0.3</v>
          </cell>
          <cell r="K68"/>
        </row>
        <row r="69">
          <cell r="A69" t="str">
            <v>79-0018</v>
          </cell>
          <cell r="B69" t="str">
            <v>Лебедка электрическая подвесная YT-JZX-250/500 38/19m, ,</v>
          </cell>
          <cell r="C69" t="str">
            <v>шт</v>
          </cell>
          <cell r="D69">
            <v>9</v>
          </cell>
          <cell r="E69">
            <v>15801.17</v>
          </cell>
          <cell r="F69">
            <v>26500</v>
          </cell>
          <cell r="G69">
            <v>142210.53</v>
          </cell>
          <cell r="H69">
            <v>15900</v>
          </cell>
          <cell r="I69" t="str">
            <v>закуп</v>
          </cell>
          <cell r="J69"/>
          <cell r="K69" t="str">
            <v>26500 самая низкая которую видел, есть по 38…</v>
          </cell>
        </row>
        <row r="70">
          <cell r="A70" t="str">
            <v>84-6003</v>
          </cell>
          <cell r="B70" t="str">
            <v>Лом такелажный RC-5 (г/п 5,0 т), ,</v>
          </cell>
          <cell r="C70" t="str">
            <v>шт</v>
          </cell>
          <cell r="D70">
            <v>15</v>
          </cell>
          <cell r="E70">
            <v>2759.65</v>
          </cell>
          <cell r="F70">
            <v>5100</v>
          </cell>
          <cell r="G70">
            <v>41394.75</v>
          </cell>
          <cell r="H70">
            <v>2800</v>
          </cell>
          <cell r="I70" t="str">
            <v>закуп</v>
          </cell>
          <cell r="J70"/>
          <cell r="K70"/>
        </row>
        <row r="71">
          <cell r="A71" t="str">
            <v>79-0034</v>
          </cell>
          <cell r="B71" t="str">
            <v>Монтажно-тяговый механизм ZNL-1600 (1,6т / L=20м / корпус без крюка) SMART, ,</v>
          </cell>
          <cell r="C71" t="str">
            <v>шт</v>
          </cell>
          <cell r="D71">
            <v>7</v>
          </cell>
          <cell r="E71">
            <v>7096.77</v>
          </cell>
          <cell r="F71">
            <v>10875</v>
          </cell>
          <cell r="G71">
            <v>49677.39</v>
          </cell>
          <cell r="H71">
            <v>7100</v>
          </cell>
          <cell r="I71" t="str">
            <v>закуп</v>
          </cell>
          <cell r="J71"/>
          <cell r="K71"/>
        </row>
        <row r="72">
          <cell r="A72" t="str">
            <v>79-0035</v>
          </cell>
          <cell r="B72" t="str">
            <v>Монтажно-тяговый механизм ZNL-1600 (1,6т / L=20м / корпус с крюком) SMART, ,</v>
          </cell>
          <cell r="C72" t="str">
            <v>шт</v>
          </cell>
          <cell r="D72">
            <v>1</v>
          </cell>
          <cell r="E72">
            <v>7435.13</v>
          </cell>
          <cell r="F72">
            <v>12250</v>
          </cell>
          <cell r="G72">
            <v>7435.13</v>
          </cell>
          <cell r="H72">
            <v>4900</v>
          </cell>
          <cell r="I72" t="str">
            <v xml:space="preserve">закуп - 35% </v>
          </cell>
          <cell r="J72">
            <v>0.35</v>
          </cell>
          <cell r="K72"/>
        </row>
        <row r="73">
          <cell r="A73" t="str">
            <v>79-0036</v>
          </cell>
          <cell r="B73" t="str">
            <v>Монтажно-тяговый механизм ZNL-3200 (3,2 тн / L=20м / корпус без крюка), ,</v>
          </cell>
          <cell r="C73" t="str">
            <v>шт</v>
          </cell>
          <cell r="D73">
            <v>5</v>
          </cell>
          <cell r="E73">
            <v>11126.32</v>
          </cell>
          <cell r="F73">
            <v>20000</v>
          </cell>
          <cell r="G73">
            <v>55631.6</v>
          </cell>
          <cell r="H73">
            <v>11200</v>
          </cell>
          <cell r="I73" t="str">
            <v>закуп</v>
          </cell>
          <cell r="J73"/>
          <cell r="K73" t="str">
            <v>самя дешевая за 17000 видел</v>
          </cell>
        </row>
        <row r="74">
          <cell r="A74" t="str">
            <v>89-0001</v>
          </cell>
          <cell r="B74" t="str">
            <v>Однорядный шкив 8" (200мм), ,</v>
          </cell>
          <cell r="C74" t="str">
            <v>шт</v>
          </cell>
          <cell r="D74">
            <v>16</v>
          </cell>
          <cell r="E74">
            <v>755</v>
          </cell>
          <cell r="F74">
            <v>1375</v>
          </cell>
          <cell r="G74">
            <v>12080</v>
          </cell>
          <cell r="H74">
            <v>400</v>
          </cell>
          <cell r="I74" t="str">
            <v xml:space="preserve">закуп - 50% </v>
          </cell>
          <cell r="J74">
            <v>0.5</v>
          </cell>
          <cell r="K74"/>
        </row>
        <row r="75">
          <cell r="A75" t="str">
            <v>80-0076</v>
          </cell>
          <cell r="B75" t="str">
            <v>Подставка под автомобиль с регулировкой T46001C (6 тн. 395-605 мм), ,</v>
          </cell>
          <cell r="C75" t="str">
            <v>шт</v>
          </cell>
          <cell r="D75">
            <v>13</v>
          </cell>
          <cell r="E75">
            <v>1900</v>
          </cell>
          <cell r="F75">
            <v>1750</v>
          </cell>
          <cell r="G75">
            <v>24700</v>
          </cell>
          <cell r="H75">
            <v>1200</v>
          </cell>
          <cell r="I75" t="str">
            <v xml:space="preserve">закуп - 40% </v>
          </cell>
          <cell r="J75">
            <v>0.4</v>
          </cell>
          <cell r="K75"/>
        </row>
        <row r="76">
          <cell r="A76" t="str">
            <v>80-0077</v>
          </cell>
          <cell r="B76" t="str">
            <v>Подставка под автомобиль с регулировкой T46004 (6 тн; 375-570 мм; складная), ,</v>
          </cell>
          <cell r="C76" t="str">
            <v>шт</v>
          </cell>
          <cell r="D76">
            <v>5</v>
          </cell>
          <cell r="E76">
            <v>1400</v>
          </cell>
          <cell r="F76">
            <v>1625</v>
          </cell>
          <cell r="G76">
            <v>7000</v>
          </cell>
          <cell r="H76">
            <v>900</v>
          </cell>
          <cell r="I76" t="str">
            <v xml:space="preserve">закуп - 40% </v>
          </cell>
          <cell r="J76">
            <v>0.4</v>
          </cell>
          <cell r="K76"/>
        </row>
        <row r="77">
          <cell r="A77"/>
          <cell r="B77" t="str">
            <v>Ремень крепления груза - кольцевой 25 мм 0,8 т. (Н = 6 м) 25-6/0,8Р, ,</v>
          </cell>
          <cell r="C77" t="str">
            <v>шт</v>
          </cell>
          <cell r="D77">
            <v>2</v>
          </cell>
          <cell r="E77">
            <v>1570</v>
          </cell>
          <cell r="F77" t="e">
            <v>#N/A</v>
          </cell>
          <cell r="G77">
            <v>3140</v>
          </cell>
          <cell r="H77">
            <v>800</v>
          </cell>
          <cell r="I77" t="str">
            <v>закуп- 50%</v>
          </cell>
          <cell r="J77">
            <v>0.5</v>
          </cell>
          <cell r="K77"/>
        </row>
        <row r="78">
          <cell r="A78" t="str">
            <v>86-0004</v>
          </cell>
          <cell r="B78" t="str">
            <v>Ремень крепления груза 35 мм 2/4 т. (Н = 6м) 35-6/2, ,</v>
          </cell>
          <cell r="C78" t="str">
            <v>шт</v>
          </cell>
          <cell r="D78">
            <v>5</v>
          </cell>
          <cell r="E78">
            <v>383.8</v>
          </cell>
          <cell r="F78">
            <v>600</v>
          </cell>
          <cell r="G78">
            <v>1919</v>
          </cell>
          <cell r="H78">
            <v>200</v>
          </cell>
          <cell r="I78" t="str">
            <v>закуп- 50%</v>
          </cell>
          <cell r="J78">
            <v>0.5</v>
          </cell>
          <cell r="K78"/>
        </row>
        <row r="79">
          <cell r="A79" t="str">
            <v>86-0009</v>
          </cell>
          <cell r="B79" t="str">
            <v>Ремень крепления груза 50 мм 3/6 т. (Н = 12м) 50-12/3, ,</v>
          </cell>
          <cell r="C79" t="str">
            <v>шт</v>
          </cell>
          <cell r="D79">
            <v>3</v>
          </cell>
          <cell r="E79">
            <v>721.68</v>
          </cell>
          <cell r="F79">
            <v>1140</v>
          </cell>
          <cell r="G79">
            <v>2165.04</v>
          </cell>
          <cell r="H79">
            <v>400</v>
          </cell>
          <cell r="I79" t="str">
            <v>закуп- 50%</v>
          </cell>
          <cell r="J79">
            <v>0.5</v>
          </cell>
          <cell r="K79"/>
        </row>
        <row r="80">
          <cell r="A80" t="str">
            <v>86-0012</v>
          </cell>
          <cell r="B80" t="str">
            <v>Ремень крепления груза 50 мм 4/8 т. (Н = 12м) 50-12/4, ,</v>
          </cell>
          <cell r="C80" t="str">
            <v>шт</v>
          </cell>
          <cell r="D80">
            <v>2</v>
          </cell>
          <cell r="E80">
            <v>770.04</v>
          </cell>
          <cell r="F80">
            <v>1220</v>
          </cell>
          <cell r="G80">
            <v>1540.08</v>
          </cell>
          <cell r="H80">
            <v>400</v>
          </cell>
          <cell r="I80" t="str">
            <v>закуп- 50%</v>
          </cell>
          <cell r="J80">
            <v>0.5</v>
          </cell>
          <cell r="K80"/>
        </row>
        <row r="81">
          <cell r="A81" t="str">
            <v>86-0017</v>
          </cell>
          <cell r="B81" t="str">
            <v>Ремень крепления груза 50 мм 5,0/10,0 т. (Н = 12м) 50ДР01-12/5, ,</v>
          </cell>
          <cell r="C81" t="str">
            <v>шт</v>
          </cell>
          <cell r="D81">
            <v>4</v>
          </cell>
          <cell r="E81">
            <v>893.21</v>
          </cell>
          <cell r="F81">
            <v>1620</v>
          </cell>
          <cell r="G81">
            <v>3572.84</v>
          </cell>
          <cell r="H81">
            <v>500</v>
          </cell>
          <cell r="I81" t="str">
            <v>закуп- 50%</v>
          </cell>
          <cell r="J81">
            <v>0.5</v>
          </cell>
          <cell r="K81"/>
        </row>
        <row r="82">
          <cell r="A82" t="str">
            <v>86-0016</v>
          </cell>
          <cell r="B82" t="str">
            <v>Ремень крепления груза 50 мм 5,0/10,0 т. (Н = 8м) 50ДР01-8/5, ,</v>
          </cell>
          <cell r="C82" t="str">
            <v>шт</v>
          </cell>
          <cell r="D82">
            <v>1</v>
          </cell>
          <cell r="E82">
            <v>816.54</v>
          </cell>
          <cell r="F82">
            <v>1400</v>
          </cell>
          <cell r="G82">
            <v>816.54</v>
          </cell>
          <cell r="H82">
            <v>500</v>
          </cell>
          <cell r="I82" t="str">
            <v>закуп- 50%</v>
          </cell>
          <cell r="J82">
            <v>0.5</v>
          </cell>
          <cell r="K82"/>
        </row>
        <row r="83">
          <cell r="A83" t="str">
            <v>86-0013</v>
          </cell>
          <cell r="B83" t="str">
            <v>Ремень крепления груза 50 мм 5,0/10,0 т. (Н = 8м) 50У-8/5, ,</v>
          </cell>
          <cell r="C83" t="str">
            <v>шт</v>
          </cell>
          <cell r="D83">
            <v>1</v>
          </cell>
          <cell r="E83">
            <v>826.77</v>
          </cell>
          <cell r="F83">
            <v>1300</v>
          </cell>
          <cell r="G83">
            <v>826.77</v>
          </cell>
          <cell r="H83">
            <v>500</v>
          </cell>
          <cell r="I83" t="str">
            <v>закуп- 50%</v>
          </cell>
          <cell r="J83">
            <v>0.5</v>
          </cell>
          <cell r="K83"/>
        </row>
        <row r="84">
          <cell r="A84"/>
          <cell r="B84" t="str">
            <v>Ремень с механизмом затяжки 1600-4,0м (25мм), ,</v>
          </cell>
          <cell r="C84" t="str">
            <v>шт</v>
          </cell>
          <cell r="D84">
            <v>9</v>
          </cell>
          <cell r="E84">
            <v>270</v>
          </cell>
          <cell r="F84" t="e">
            <v>#N/A</v>
          </cell>
          <cell r="G84">
            <v>2430</v>
          </cell>
          <cell r="H84">
            <v>200</v>
          </cell>
          <cell r="I84" t="str">
            <v>закуп- 50%</v>
          </cell>
          <cell r="J84">
            <v>0.5</v>
          </cell>
          <cell r="K84"/>
        </row>
        <row r="85">
          <cell r="A85"/>
          <cell r="B85" t="str">
            <v>Ручка для платформы TOR CRA-4/6/8, ,</v>
          </cell>
          <cell r="C85" t="str">
            <v>шт</v>
          </cell>
          <cell r="D85">
            <v>1</v>
          </cell>
          <cell r="E85">
            <v>1191.33</v>
          </cell>
          <cell r="F85" t="e">
            <v>#N/A</v>
          </cell>
          <cell r="G85">
            <v>1191.33</v>
          </cell>
          <cell r="H85">
            <v>600</v>
          </cell>
          <cell r="I85" t="str">
            <v>закуп- 50%</v>
          </cell>
          <cell r="J85">
            <v>0.5</v>
          </cell>
          <cell r="K85"/>
        </row>
        <row r="86">
          <cell r="A86" t="str">
            <v>75-3002</v>
          </cell>
          <cell r="B86" t="str">
            <v>Таль ручная рычажная HSHZ (0,75т/6м) NEW, ,</v>
          </cell>
          <cell r="C86" t="str">
            <v>шт</v>
          </cell>
          <cell r="D86">
            <v>24</v>
          </cell>
          <cell r="E86">
            <v>2470</v>
          </cell>
          <cell r="F86">
            <v>2625</v>
          </cell>
          <cell r="G86">
            <v>59280</v>
          </cell>
          <cell r="H86">
            <v>2000</v>
          </cell>
          <cell r="I86" t="str">
            <v>закуп</v>
          </cell>
          <cell r="J86">
            <v>0.2</v>
          </cell>
          <cell r="K86" t="str">
            <v>6-7 т.р</v>
          </cell>
        </row>
        <row r="87">
          <cell r="A87" t="str">
            <v>75-3003</v>
          </cell>
          <cell r="B87" t="str">
            <v>Таль ручная рычажная HSHZ (0,75т/9м) NEW, ,</v>
          </cell>
          <cell r="C87" t="str">
            <v>шт</v>
          </cell>
          <cell r="D87">
            <v>26</v>
          </cell>
          <cell r="E87">
            <v>2900</v>
          </cell>
          <cell r="F87">
            <v>3000</v>
          </cell>
          <cell r="G87">
            <v>75400</v>
          </cell>
          <cell r="H87">
            <v>2400</v>
          </cell>
          <cell r="I87" t="str">
            <v>закуп</v>
          </cell>
          <cell r="J87">
            <v>0.2</v>
          </cell>
          <cell r="K87" t="str">
            <v>5-7 т.р.</v>
          </cell>
        </row>
        <row r="88">
          <cell r="A88" t="str">
            <v>75-0026</v>
          </cell>
          <cell r="B88" t="str">
            <v>Таль ручная цепная HSZ (0,25тн/12,0м) МИНИ, ,</v>
          </cell>
          <cell r="C88" t="str">
            <v>шт</v>
          </cell>
          <cell r="D88">
            <v>8</v>
          </cell>
          <cell r="E88">
            <v>5219.2</v>
          </cell>
          <cell r="F88">
            <v>7675</v>
          </cell>
          <cell r="G88">
            <v>41753.599999999999</v>
          </cell>
          <cell r="H88">
            <v>5300</v>
          </cell>
          <cell r="I88" t="str">
            <v>закуп</v>
          </cell>
          <cell r="J88"/>
          <cell r="K88" t="str">
            <v>Не нашел в продаже с ценами</v>
          </cell>
        </row>
        <row r="89">
          <cell r="A89" t="str">
            <v>75-1001</v>
          </cell>
          <cell r="B89" t="str">
            <v>Таль ручная цепная HSZ-C (0,5т/6м) SMART, ,</v>
          </cell>
          <cell r="C89" t="str">
            <v>шт</v>
          </cell>
          <cell r="D89">
            <v>13</v>
          </cell>
          <cell r="E89">
            <v>2557.17</v>
          </cell>
          <cell r="F89">
            <v>4175</v>
          </cell>
          <cell r="G89">
            <v>33243.21</v>
          </cell>
          <cell r="H89">
            <v>2600</v>
          </cell>
          <cell r="I89" t="str">
            <v>закуп</v>
          </cell>
          <cell r="J89"/>
          <cell r="K89"/>
        </row>
        <row r="90">
          <cell r="A90" t="str">
            <v>75-1005</v>
          </cell>
          <cell r="B90" t="str">
            <v>Таль ручная цепная HSZ-C (1т/6м) SMART, ,</v>
          </cell>
          <cell r="C90" t="str">
            <v>шт</v>
          </cell>
          <cell r="D90">
            <v>66</v>
          </cell>
          <cell r="E90">
            <v>2611.1999999999998</v>
          </cell>
          <cell r="F90">
            <v>4390</v>
          </cell>
          <cell r="G90">
            <v>172339.19999999998</v>
          </cell>
          <cell r="H90">
            <v>2700</v>
          </cell>
          <cell r="I90" t="str">
            <v>закуп</v>
          </cell>
          <cell r="J90"/>
          <cell r="K90" t="str">
            <v>5-6 т.р.</v>
          </cell>
        </row>
        <row r="91">
          <cell r="A91" t="str">
            <v>75-1011</v>
          </cell>
          <cell r="B91" t="str">
            <v>Таль ручная цепная HSZ-C (2т/12м) SMART, ,</v>
          </cell>
          <cell r="C91" t="str">
            <v>шт</v>
          </cell>
          <cell r="D91">
            <v>1</v>
          </cell>
          <cell r="E91">
            <v>5357.46</v>
          </cell>
          <cell r="F91">
            <v>8900</v>
          </cell>
          <cell r="G91">
            <v>5357.46</v>
          </cell>
          <cell r="H91">
            <v>3300</v>
          </cell>
          <cell r="I91" t="str">
            <v>закуп -40%</v>
          </cell>
          <cell r="J91">
            <v>0.4</v>
          </cell>
          <cell r="K91"/>
        </row>
        <row r="92">
          <cell r="A92" t="str">
            <v>75-1008</v>
          </cell>
          <cell r="B92" t="str">
            <v>Таль ручная цепная HSZ-C (2т/3м) SMART, ,</v>
          </cell>
          <cell r="C92" t="str">
            <v>шт</v>
          </cell>
          <cell r="D92">
            <v>16</v>
          </cell>
          <cell r="E92">
            <v>2341.0700000000002</v>
          </cell>
          <cell r="F92">
            <v>4175</v>
          </cell>
          <cell r="G92">
            <v>37457.120000000003</v>
          </cell>
          <cell r="H92">
            <v>2400</v>
          </cell>
          <cell r="I92" t="str">
            <v>закуп</v>
          </cell>
          <cell r="J92"/>
          <cell r="K92"/>
        </row>
        <row r="93">
          <cell r="A93" t="str">
            <v>75-1009</v>
          </cell>
          <cell r="B93" t="str">
            <v>Таль ручная цепная HSZ-C (2т/6м) SMART, ,</v>
          </cell>
          <cell r="C93" t="str">
            <v>шт</v>
          </cell>
          <cell r="D93">
            <v>63</v>
          </cell>
          <cell r="E93">
            <v>3349.54</v>
          </cell>
          <cell r="F93">
            <v>5475</v>
          </cell>
          <cell r="G93">
            <v>211021.02</v>
          </cell>
          <cell r="H93">
            <v>3400</v>
          </cell>
          <cell r="I93" t="str">
            <v>закуп</v>
          </cell>
          <cell r="J93"/>
          <cell r="K93" t="str">
            <v>6-8 т.р.</v>
          </cell>
        </row>
        <row r="94">
          <cell r="A94" t="str">
            <v>75-1012</v>
          </cell>
          <cell r="B94" t="str">
            <v>Таль ручная цепная HSZ-C (3т/3м) SMART, ,</v>
          </cell>
          <cell r="C94" t="str">
            <v>шт</v>
          </cell>
          <cell r="D94">
            <v>6</v>
          </cell>
          <cell r="E94">
            <v>3421.57</v>
          </cell>
          <cell r="F94">
            <v>6775</v>
          </cell>
          <cell r="G94">
            <v>20529.420000000002</v>
          </cell>
          <cell r="H94">
            <v>3500</v>
          </cell>
          <cell r="I94" t="str">
            <v>закуп</v>
          </cell>
          <cell r="J94"/>
          <cell r="K94"/>
        </row>
        <row r="95">
          <cell r="A95" t="str">
            <v>75-1013</v>
          </cell>
          <cell r="B95" t="str">
            <v>Таль ручная цепная HSZ-C (3т/6м) SMART, ,</v>
          </cell>
          <cell r="C95" t="str">
            <v>шт</v>
          </cell>
          <cell r="D95">
            <v>25</v>
          </cell>
          <cell r="E95">
            <v>4727.17</v>
          </cell>
          <cell r="F95">
            <v>8440</v>
          </cell>
          <cell r="G95">
            <v>118179.25</v>
          </cell>
          <cell r="H95">
            <v>4800</v>
          </cell>
          <cell r="I95" t="str">
            <v>закуп</v>
          </cell>
          <cell r="J95"/>
          <cell r="K95" t="str">
            <v>10-12 т.р</v>
          </cell>
        </row>
        <row r="96">
          <cell r="A96" t="str">
            <v>75-1016</v>
          </cell>
          <cell r="B96" t="str">
            <v>Таль ручная цепная HSZ-C (5т/3м) SMART, ,</v>
          </cell>
          <cell r="C96" t="str">
            <v>шт</v>
          </cell>
          <cell r="D96">
            <v>1</v>
          </cell>
          <cell r="E96">
            <v>5123.3500000000004</v>
          </cell>
          <cell r="F96">
            <v>9850</v>
          </cell>
          <cell r="G96">
            <v>5123.3500000000004</v>
          </cell>
          <cell r="H96">
            <v>3400</v>
          </cell>
          <cell r="I96" t="str">
            <v xml:space="preserve">закуп - 35% </v>
          </cell>
          <cell r="J96">
            <v>0.35</v>
          </cell>
          <cell r="K96"/>
        </row>
        <row r="97">
          <cell r="A97" t="str">
            <v>75-1017</v>
          </cell>
          <cell r="B97" t="str">
            <v>Таль ручная цепная HSZ-C (5т/6м) SMART, ,</v>
          </cell>
          <cell r="C97" t="str">
            <v>шт</v>
          </cell>
          <cell r="D97">
            <v>1</v>
          </cell>
          <cell r="E97">
            <v>7158.29</v>
          </cell>
          <cell r="F97">
            <v>12650</v>
          </cell>
          <cell r="G97">
            <v>7158.29</v>
          </cell>
          <cell r="H97">
            <v>4700</v>
          </cell>
          <cell r="I97" t="str">
            <v xml:space="preserve">закуп - 35% </v>
          </cell>
          <cell r="J97">
            <v>0.35</v>
          </cell>
          <cell r="K97"/>
        </row>
        <row r="98">
          <cell r="A98" t="str">
            <v>75-1018</v>
          </cell>
          <cell r="B98" t="str">
            <v>Таль ручная цепная HSZ-C (5т/9м) SMART, ,</v>
          </cell>
          <cell r="C98" t="str">
            <v>шт</v>
          </cell>
          <cell r="D98">
            <v>2</v>
          </cell>
          <cell r="E98">
            <v>9139.2000000000007</v>
          </cell>
          <cell r="F98">
            <v>16175</v>
          </cell>
          <cell r="G98">
            <v>18278.400000000001</v>
          </cell>
          <cell r="H98">
            <v>9200</v>
          </cell>
          <cell r="I98" t="str">
            <v>закуп</v>
          </cell>
          <cell r="J98"/>
          <cell r="K98"/>
        </row>
        <row r="99">
          <cell r="A99" t="str">
            <v>75-0005</v>
          </cell>
          <cell r="B99" t="str">
            <v>Таль ручная цепная HSZ-K (1т/3м) SMART, ,</v>
          </cell>
          <cell r="C99" t="str">
            <v>шт</v>
          </cell>
          <cell r="D99">
            <v>4</v>
          </cell>
          <cell r="E99">
            <v>2985.31</v>
          </cell>
          <cell r="F99">
            <v>4625</v>
          </cell>
          <cell r="G99">
            <v>11941.24</v>
          </cell>
          <cell r="H99">
            <v>3000</v>
          </cell>
          <cell r="I99" t="str">
            <v>закуп</v>
          </cell>
          <cell r="J99"/>
          <cell r="K99"/>
        </row>
        <row r="100">
          <cell r="A100" t="str">
            <v>75-0011</v>
          </cell>
          <cell r="B100" t="str">
            <v>Таль ручная цепная HSZ-K (2т/9м) SMART, ,</v>
          </cell>
          <cell r="C100" t="str">
            <v>шт</v>
          </cell>
          <cell r="D100">
            <v>5</v>
          </cell>
          <cell r="E100">
            <v>6841.33</v>
          </cell>
          <cell r="F100">
            <v>10600</v>
          </cell>
          <cell r="G100">
            <v>34206.65</v>
          </cell>
          <cell r="H100">
            <v>6900</v>
          </cell>
          <cell r="I100" t="str">
            <v>закуп</v>
          </cell>
          <cell r="J100"/>
          <cell r="K100"/>
        </row>
        <row r="101">
          <cell r="A101" t="str">
            <v>75-0014</v>
          </cell>
          <cell r="B101" t="str">
            <v>Таль ручная цепная HSZ-K (3Т/6М), ,</v>
          </cell>
          <cell r="C101" t="str">
            <v>шт</v>
          </cell>
          <cell r="D101">
            <v>15</v>
          </cell>
          <cell r="E101">
            <v>6400</v>
          </cell>
          <cell r="F101">
            <v>10975</v>
          </cell>
          <cell r="G101">
            <v>96000</v>
          </cell>
          <cell r="H101">
            <v>6400</v>
          </cell>
          <cell r="I101" t="str">
            <v>закуп</v>
          </cell>
          <cell r="J101"/>
          <cell r="K101" t="str">
            <v>10-12 т.р. но сомнительные</v>
          </cell>
        </row>
        <row r="102">
          <cell r="A102" t="str">
            <v>75-0015</v>
          </cell>
          <cell r="B102" t="str">
            <v>Таль ручная цепная HSZ-K (3т/9м) SMART, ,</v>
          </cell>
          <cell r="C102" t="str">
            <v>шт</v>
          </cell>
          <cell r="D102">
            <v>1</v>
          </cell>
          <cell r="E102">
            <v>9506.7900000000009</v>
          </cell>
          <cell r="F102">
            <v>14715</v>
          </cell>
          <cell r="G102">
            <v>9506.7900000000009</v>
          </cell>
          <cell r="H102">
            <v>6200</v>
          </cell>
          <cell r="I102" t="str">
            <v xml:space="preserve">закуп - 35% </v>
          </cell>
          <cell r="J102">
            <v>0.35</v>
          </cell>
          <cell r="K102"/>
        </row>
        <row r="103">
          <cell r="A103" t="str">
            <v>75-0017</v>
          </cell>
          <cell r="B103" t="str">
            <v>Таль ручная цепная HSZ-K (5Т/3М), ,</v>
          </cell>
          <cell r="C103" t="str">
            <v>шт</v>
          </cell>
          <cell r="D103">
            <v>20</v>
          </cell>
          <cell r="E103">
            <v>7842.55</v>
          </cell>
          <cell r="F103">
            <v>11515</v>
          </cell>
          <cell r="G103">
            <v>156851</v>
          </cell>
          <cell r="H103">
            <v>7900</v>
          </cell>
          <cell r="I103" t="str">
            <v>закуп</v>
          </cell>
          <cell r="J103"/>
          <cell r="K103" t="str">
            <v>Не нашел в продаже с ценами</v>
          </cell>
        </row>
        <row r="104">
          <cell r="A104" t="str">
            <v>75-0029</v>
          </cell>
          <cell r="B104" t="str">
            <v>Таль ручная цепная SL-A (3.0T/3.0M), ,</v>
          </cell>
          <cell r="C104" t="str">
            <v>шт</v>
          </cell>
          <cell r="D104">
            <v>5</v>
          </cell>
          <cell r="E104">
            <v>3900</v>
          </cell>
          <cell r="F104" t="e">
            <v>#N/A</v>
          </cell>
          <cell r="G104">
            <v>19500</v>
          </cell>
          <cell r="H104">
            <v>1200</v>
          </cell>
          <cell r="I104" t="str">
            <v>закуп</v>
          </cell>
          <cell r="J104">
            <v>0.7</v>
          </cell>
          <cell r="K104"/>
        </row>
        <row r="105">
          <cell r="A105" t="str">
            <v>75-7013</v>
          </cell>
          <cell r="B105" t="str">
            <v>Таль электрическая бытовая PA 500/1000 А - 12 м (два концевика), ,</v>
          </cell>
          <cell r="C105" t="str">
            <v>шт</v>
          </cell>
          <cell r="D105">
            <v>5</v>
          </cell>
          <cell r="E105">
            <v>8500</v>
          </cell>
          <cell r="F105">
            <v>17375</v>
          </cell>
          <cell r="G105">
            <v>42500</v>
          </cell>
          <cell r="H105">
            <v>8500</v>
          </cell>
          <cell r="I105"/>
          <cell r="J105"/>
          <cell r="K105">
            <v>18900</v>
          </cell>
        </row>
        <row r="106">
          <cell r="A106" t="str">
            <v>75-7005</v>
          </cell>
          <cell r="B106" t="str">
            <v>Таль электрическая бытовая РА 500/1000 В - 12м, ,</v>
          </cell>
          <cell r="C106" t="str">
            <v>шт</v>
          </cell>
          <cell r="D106">
            <v>2</v>
          </cell>
          <cell r="E106">
            <v>7795.22</v>
          </cell>
          <cell r="F106">
            <v>17125</v>
          </cell>
          <cell r="G106">
            <v>15590.44</v>
          </cell>
          <cell r="H106">
            <v>7800</v>
          </cell>
          <cell r="I106" t="str">
            <v>закуп</v>
          </cell>
          <cell r="J106"/>
          <cell r="K106"/>
        </row>
        <row r="107">
          <cell r="A107" t="str">
            <v>75-7008</v>
          </cell>
          <cell r="B107" t="str">
            <v>Таль электрическая бытовая РА 600/1200 В - 18м, ,</v>
          </cell>
          <cell r="C107" t="str">
            <v>шт</v>
          </cell>
          <cell r="D107">
            <v>2</v>
          </cell>
          <cell r="E107">
            <v>9189.8799999999992</v>
          </cell>
          <cell r="F107">
            <v>20250</v>
          </cell>
          <cell r="G107">
            <v>18379.759999999998</v>
          </cell>
          <cell r="H107">
            <v>9200</v>
          </cell>
          <cell r="I107" t="str">
            <v>закуп</v>
          </cell>
          <cell r="J107"/>
          <cell r="K107"/>
        </row>
        <row r="108">
          <cell r="A108" t="str">
            <v>75-7006</v>
          </cell>
          <cell r="B108" t="str">
            <v>Таль электрическая бытовая РА1000B-18м, ,</v>
          </cell>
          <cell r="C108" t="str">
            <v>шт</v>
          </cell>
          <cell r="D108">
            <v>21</v>
          </cell>
          <cell r="E108">
            <v>10000</v>
          </cell>
          <cell r="F108">
            <v>18500</v>
          </cell>
          <cell r="G108">
            <v>210000</v>
          </cell>
          <cell r="H108">
            <v>7000</v>
          </cell>
          <cell r="I108" t="str">
            <v>закуп-30%</v>
          </cell>
          <cell r="J108">
            <v>0.3</v>
          </cell>
          <cell r="K108" t="str">
            <v>16-19 т.р. но не факт, что такие-же</v>
          </cell>
        </row>
        <row r="109">
          <cell r="A109" t="str">
            <v>75-7007</v>
          </cell>
          <cell r="B109" t="str">
            <v>Таль электрическая бытовая РА1200B-12м, ,</v>
          </cell>
          <cell r="C109" t="str">
            <v>шт</v>
          </cell>
          <cell r="D109">
            <v>5</v>
          </cell>
          <cell r="E109">
            <v>12000</v>
          </cell>
          <cell r="F109">
            <v>19125</v>
          </cell>
          <cell r="G109">
            <v>60000</v>
          </cell>
          <cell r="H109">
            <v>12000</v>
          </cell>
          <cell r="I109" t="str">
            <v>закуп</v>
          </cell>
          <cell r="J109"/>
          <cell r="K109"/>
        </row>
        <row r="110">
          <cell r="A110"/>
          <cell r="B110" t="str">
            <v>Тележка грузовая такелажная CRA - 6, г/п 8,0 тн., ,</v>
          </cell>
          <cell r="C110" t="str">
            <v>шт</v>
          </cell>
          <cell r="D110">
            <v>1</v>
          </cell>
          <cell r="E110">
            <v>4576</v>
          </cell>
          <cell r="F110" t="e">
            <v>#N/A</v>
          </cell>
          <cell r="G110">
            <v>4576</v>
          </cell>
          <cell r="H110">
            <v>4600</v>
          </cell>
          <cell r="I110" t="str">
            <v>закуп</v>
          </cell>
          <cell r="J110"/>
          <cell r="K110"/>
        </row>
        <row r="111">
          <cell r="A111" t="str">
            <v>80-0071</v>
          </cell>
          <cell r="B111" t="str">
            <v>Универсальная накладка на домкрат TY8011, ,</v>
          </cell>
          <cell r="C111" t="str">
            <v>шт</v>
          </cell>
          <cell r="D111">
            <v>19</v>
          </cell>
          <cell r="E111">
            <v>176</v>
          </cell>
          <cell r="F111">
            <v>190</v>
          </cell>
          <cell r="G111">
            <v>3344</v>
          </cell>
          <cell r="H111">
            <v>100</v>
          </cell>
          <cell r="I111" t="str">
            <v>закуп</v>
          </cell>
          <cell r="J111">
            <v>0.5</v>
          </cell>
          <cell r="K111"/>
        </row>
        <row r="112">
          <cell r="A112"/>
          <cell r="B112" t="str">
            <v>Электротельфер модель CD 1  (2,0 тн/6,0 м) TOR, ,</v>
          </cell>
          <cell r="C112" t="str">
            <v>шт</v>
          </cell>
          <cell r="D112">
            <v>1</v>
          </cell>
          <cell r="E112">
            <v>46000</v>
          </cell>
          <cell r="F112" t="e">
            <v>#N/A</v>
          </cell>
          <cell r="G112">
            <v>46000</v>
          </cell>
          <cell r="H112">
            <v>41400</v>
          </cell>
          <cell r="I112" t="str">
            <v>закуп- 10%</v>
          </cell>
          <cell r="J112">
            <v>0.1</v>
          </cell>
          <cell r="K112"/>
        </row>
        <row r="113">
          <cell r="A113" t="str">
            <v>Уценка Подольск (Продажа с уценкой)</v>
          </cell>
          <cell r="B113"/>
          <cell r="C113"/>
          <cell r="D113"/>
          <cell r="E113"/>
          <cell r="F113"/>
          <cell r="G113"/>
          <cell r="H113">
            <v>0</v>
          </cell>
          <cell r="I113"/>
          <cell r="J113"/>
          <cell r="K113"/>
        </row>
        <row r="114">
          <cell r="A114"/>
          <cell r="B114" t="str">
            <v>(5106) Лестница односекционная, 6 ступеней, Н 167 см, ,</v>
          </cell>
          <cell r="C114" t="str">
            <v>шт</v>
          </cell>
          <cell r="D114">
            <v>1</v>
          </cell>
          <cell r="E114">
            <v>679</v>
          </cell>
          <cell r="F114" t="e">
            <v>#N/A</v>
          </cell>
          <cell r="G114">
            <v>679</v>
          </cell>
          <cell r="H114">
            <v>300</v>
          </cell>
          <cell r="I114" t="str">
            <v>закуп- 70%</v>
          </cell>
          <cell r="J114">
            <v>0.7</v>
          </cell>
          <cell r="K114"/>
        </row>
        <row r="115">
          <cell r="A115" t="str">
            <v>80-0014</v>
          </cell>
          <cell r="B115" t="str">
            <v>Домкрат гидравлический бутылочный 20,0 тонн (ТН92004), ,</v>
          </cell>
          <cell r="C115" t="str">
            <v>шт</v>
          </cell>
          <cell r="D115">
            <v>1</v>
          </cell>
          <cell r="E115">
            <v>1172</v>
          </cell>
          <cell r="F115">
            <v>0</v>
          </cell>
          <cell r="G115">
            <v>1172</v>
          </cell>
          <cell r="H115">
            <v>400</v>
          </cell>
          <cell r="I115" t="str">
            <v>закуп- 70%</v>
          </cell>
          <cell r="J115">
            <v>0.7</v>
          </cell>
          <cell r="K115"/>
        </row>
        <row r="116">
          <cell r="A116" t="str">
            <v>80-0067</v>
          </cell>
          <cell r="B116" t="str">
            <v>Домкрат подкатной 2,0 тонны (Т820028) Low profile, ,</v>
          </cell>
          <cell r="C116" t="str">
            <v>шт</v>
          </cell>
          <cell r="D116">
            <v>1</v>
          </cell>
          <cell r="E116">
            <v>8690</v>
          </cell>
          <cell r="F116">
            <v>9500</v>
          </cell>
          <cell r="G116">
            <v>8690</v>
          </cell>
          <cell r="H116">
            <v>2700</v>
          </cell>
          <cell r="I116" t="str">
            <v>закуп- 70%</v>
          </cell>
          <cell r="J116">
            <v>0.7</v>
          </cell>
          <cell r="K116"/>
        </row>
        <row r="117">
          <cell r="A117" t="str">
            <v>80-0064</v>
          </cell>
          <cell r="B117" t="str">
            <v>Домкрат подкатной 2,5 тонны (Т82501) NEW, ,</v>
          </cell>
          <cell r="C117" t="str">
            <v>шт</v>
          </cell>
          <cell r="D117">
            <v>1</v>
          </cell>
          <cell r="E117">
            <v>5500</v>
          </cell>
          <cell r="F117">
            <v>6940</v>
          </cell>
          <cell r="G117">
            <v>5500</v>
          </cell>
          <cell r="H117">
            <v>1700</v>
          </cell>
          <cell r="I117" t="str">
            <v>закуп- 70%</v>
          </cell>
          <cell r="J117">
            <v>0.7</v>
          </cell>
          <cell r="K117"/>
        </row>
        <row r="118">
          <cell r="A118" t="str">
            <v>80-0066</v>
          </cell>
          <cell r="B118" t="str">
            <v>Домкрат подкатной 3,0 тонны (Т830021Q) Dual Pump/Quick Lift, ,</v>
          </cell>
          <cell r="C118" t="str">
            <v>шт</v>
          </cell>
          <cell r="D118">
            <v>1</v>
          </cell>
          <cell r="E118">
            <v>6760</v>
          </cell>
          <cell r="F118">
            <v>8125</v>
          </cell>
          <cell r="G118">
            <v>6760</v>
          </cell>
          <cell r="H118">
            <v>2100</v>
          </cell>
          <cell r="I118" t="str">
            <v>закуп- 70%</v>
          </cell>
          <cell r="J118">
            <v>0.7</v>
          </cell>
          <cell r="K118"/>
        </row>
        <row r="119">
          <cell r="A119" t="str">
            <v>80-0069</v>
          </cell>
          <cell r="B119" t="str">
            <v>Домкрат подкатной 3.25 тонны (Т83508) Low profile, dual pump, ,</v>
          </cell>
          <cell r="C119" t="str">
            <v>шт</v>
          </cell>
          <cell r="D119">
            <v>1</v>
          </cell>
          <cell r="E119">
            <v>5688</v>
          </cell>
          <cell r="F119">
            <v>12875</v>
          </cell>
          <cell r="G119">
            <v>5688</v>
          </cell>
          <cell r="H119">
            <v>1800</v>
          </cell>
          <cell r="I119" t="str">
            <v>закуп- 70%</v>
          </cell>
          <cell r="J119">
            <v>0.7</v>
          </cell>
          <cell r="K119"/>
        </row>
        <row r="120">
          <cell r="A120" t="str">
            <v>80-0068</v>
          </cell>
          <cell r="B120" t="str">
            <v>Домкрат подкатной ТR8036А-ГТС 3 тн. (проф.), ,</v>
          </cell>
          <cell r="C120" t="str">
            <v>шт</v>
          </cell>
          <cell r="D120">
            <v>1</v>
          </cell>
          <cell r="E120">
            <v>8000</v>
          </cell>
          <cell r="F120">
            <v>11000</v>
          </cell>
          <cell r="G120">
            <v>8000</v>
          </cell>
          <cell r="H120">
            <v>2400</v>
          </cell>
          <cell r="I120" t="str">
            <v>закуп- 70%</v>
          </cell>
          <cell r="J120">
            <v>0.7</v>
          </cell>
          <cell r="K120"/>
        </row>
        <row r="121">
          <cell r="A121" t="str">
            <v>78-0021</v>
          </cell>
          <cell r="B121" t="str">
            <v>Захват для бочек ЗПБ-0,5т поворот., ,</v>
          </cell>
          <cell r="C121" t="str">
            <v>шт</v>
          </cell>
          <cell r="D121">
            <v>4</v>
          </cell>
          <cell r="E121">
            <v>16529.099999999999</v>
          </cell>
          <cell r="F121">
            <v>23875</v>
          </cell>
          <cell r="G121">
            <v>66116.399999999994</v>
          </cell>
          <cell r="H121">
            <v>5000</v>
          </cell>
          <cell r="I121" t="str">
            <v>закуп- 70%</v>
          </cell>
          <cell r="J121">
            <v>0.7</v>
          </cell>
          <cell r="K121"/>
        </row>
        <row r="122">
          <cell r="A122"/>
          <cell r="B122" t="str">
            <v>Кран гидравлический ESC 1000 (г/п 1000 кг), ,</v>
          </cell>
          <cell r="C122" t="str">
            <v>шт</v>
          </cell>
          <cell r="D122">
            <v>1</v>
          </cell>
          <cell r="E122">
            <v>15170</v>
          </cell>
          <cell r="F122" t="e">
            <v>#N/A</v>
          </cell>
          <cell r="G122">
            <v>15170</v>
          </cell>
          <cell r="H122">
            <v>4600</v>
          </cell>
          <cell r="I122" t="str">
            <v>закуп- 70%</v>
          </cell>
          <cell r="J122">
            <v>0.7</v>
          </cell>
          <cell r="K122"/>
        </row>
        <row r="123">
          <cell r="A123" t="str">
            <v>82-0001</v>
          </cell>
          <cell r="B123" t="str">
            <v>Кран гидравлический, складной г/п 2000 кг (TL1001-2 / SE 2000), ,</v>
          </cell>
          <cell r="C123" t="str">
            <v>шт</v>
          </cell>
          <cell r="D123">
            <v>2</v>
          </cell>
          <cell r="E123">
            <v>13000</v>
          </cell>
          <cell r="F123">
            <v>20875</v>
          </cell>
          <cell r="G123">
            <v>26000</v>
          </cell>
          <cell r="H123">
            <v>3900</v>
          </cell>
          <cell r="I123" t="str">
            <v>закуп- 70%</v>
          </cell>
          <cell r="J123">
            <v>0.7</v>
          </cell>
          <cell r="K123"/>
        </row>
        <row r="124">
          <cell r="A124" t="str">
            <v>79-0042</v>
          </cell>
          <cell r="B124" t="str">
            <v>Лебедка монтажная GR-300, г/п 300 кг./40 м. (без каната), ,</v>
          </cell>
          <cell r="C124" t="str">
            <v>шт</v>
          </cell>
          <cell r="D124">
            <v>1</v>
          </cell>
          <cell r="E124">
            <v>3900</v>
          </cell>
          <cell r="F124">
            <v>7500</v>
          </cell>
          <cell r="G124">
            <v>3900</v>
          </cell>
          <cell r="H124">
            <v>1200</v>
          </cell>
          <cell r="I124" t="str">
            <v>закуп- 70%</v>
          </cell>
          <cell r="J124">
            <v>0.7</v>
          </cell>
          <cell r="K124"/>
        </row>
        <row r="125">
          <cell r="A125" t="str">
            <v>79-0015</v>
          </cell>
          <cell r="B125" t="str">
            <v>Лебедка электрическая KDJ-500E3 (г/п 0,5 тн; 60м; 380V), ,</v>
          </cell>
          <cell r="C125" t="str">
            <v>шт</v>
          </cell>
          <cell r="D125">
            <v>1</v>
          </cell>
          <cell r="E125">
            <v>37000</v>
          </cell>
          <cell r="F125">
            <v>66250</v>
          </cell>
          <cell r="G125">
            <v>37000</v>
          </cell>
          <cell r="H125">
            <v>11100</v>
          </cell>
          <cell r="I125" t="str">
            <v>закуп- 70%</v>
          </cell>
          <cell r="J125">
            <v>0.7</v>
          </cell>
          <cell r="K125"/>
        </row>
        <row r="126">
          <cell r="A126" t="str">
            <v>79-0011</v>
          </cell>
          <cell r="B126" t="str">
            <v>Лебедка электрическая стационарная KDJ-250 B (220V; 60 m), ,</v>
          </cell>
          <cell r="C126" t="str">
            <v>шт</v>
          </cell>
          <cell r="D126">
            <v>1</v>
          </cell>
          <cell r="E126">
            <v>36000</v>
          </cell>
          <cell r="F126">
            <v>35625</v>
          </cell>
          <cell r="G126">
            <v>36000</v>
          </cell>
          <cell r="H126">
            <v>10800</v>
          </cell>
          <cell r="I126" t="str">
            <v>закуп- 70%</v>
          </cell>
          <cell r="J126">
            <v>0.7</v>
          </cell>
          <cell r="K126"/>
        </row>
        <row r="127">
          <cell r="A127" t="str">
            <v>79-0031</v>
          </cell>
          <cell r="B127" t="str">
            <v>Монтажно-тяговый механизм HX-800 (0,8 т./20 м.), ,</v>
          </cell>
          <cell r="C127" t="str">
            <v>шт</v>
          </cell>
          <cell r="D127">
            <v>2</v>
          </cell>
          <cell r="E127">
            <v>7785</v>
          </cell>
          <cell r="F127">
            <v>6375</v>
          </cell>
          <cell r="G127">
            <v>15570</v>
          </cell>
          <cell r="H127">
            <v>2400</v>
          </cell>
          <cell r="I127" t="str">
            <v>закуп- 70%</v>
          </cell>
          <cell r="J127">
            <v>0.7</v>
          </cell>
          <cell r="K127"/>
        </row>
        <row r="128">
          <cell r="A128" t="str">
            <v>75-0031</v>
          </cell>
          <cell r="B128" t="str">
            <v>Таль ручная цепная LHC-B (3.0T/3.0M), ,</v>
          </cell>
          <cell r="C128" t="str">
            <v>шт</v>
          </cell>
          <cell r="D128">
            <v>1</v>
          </cell>
          <cell r="E128">
            <v>4356</v>
          </cell>
          <cell r="F128" t="e">
            <v>#N/A</v>
          </cell>
          <cell r="G128">
            <v>4356</v>
          </cell>
          <cell r="H128">
            <v>1400</v>
          </cell>
          <cell r="I128" t="str">
            <v>закуп- 70%</v>
          </cell>
          <cell r="J128">
            <v>0.7</v>
          </cell>
          <cell r="K128"/>
        </row>
        <row r="129">
          <cell r="A129" t="str">
            <v>75-0029</v>
          </cell>
          <cell r="B129" t="str">
            <v>Таль ручная цепная SL-A (3.0T/3.0M), ,</v>
          </cell>
          <cell r="C129" t="str">
            <v>шт</v>
          </cell>
          <cell r="D129">
            <v>3</v>
          </cell>
          <cell r="E129">
            <v>3900</v>
          </cell>
          <cell r="F129" t="e">
            <v>#N/A</v>
          </cell>
          <cell r="G129">
            <v>11700</v>
          </cell>
          <cell r="H129">
            <v>1200</v>
          </cell>
          <cell r="I129" t="str">
            <v>закуп- 70%</v>
          </cell>
          <cell r="J129">
            <v>0.7</v>
          </cell>
          <cell r="K129"/>
        </row>
        <row r="130">
          <cell r="A130" t="str">
            <v>76-0040</v>
          </cell>
          <cell r="B130" t="str">
            <v>Электротельфер CD1 2т/18м SMART, ,</v>
          </cell>
          <cell r="C130" t="str">
            <v>шт</v>
          </cell>
          <cell r="D130">
            <v>1</v>
          </cell>
          <cell r="E130">
            <v>49392.59</v>
          </cell>
          <cell r="F130">
            <v>94750</v>
          </cell>
          <cell r="G130">
            <v>49392.59</v>
          </cell>
          <cell r="H130">
            <v>14900</v>
          </cell>
          <cell r="I130" t="str">
            <v>закуп- 70%</v>
          </cell>
          <cell r="J130">
            <v>0.7</v>
          </cell>
          <cell r="K130"/>
        </row>
        <row r="131">
          <cell r="A131"/>
          <cell r="B131" t="str">
            <v>Электротельфер CD1 г/п 1,0 тн, в/п 18,0 м (MAX), ,</v>
          </cell>
          <cell r="C131" t="str">
            <v>шт</v>
          </cell>
          <cell r="D131">
            <v>1</v>
          </cell>
          <cell r="E131">
            <v>33000</v>
          </cell>
          <cell r="F131" t="e">
            <v>#N/A</v>
          </cell>
          <cell r="G131">
            <v>33000</v>
          </cell>
          <cell r="H131">
            <v>9900</v>
          </cell>
          <cell r="I131" t="str">
            <v>закуп- 70%</v>
          </cell>
          <cell r="J131">
            <v>0.7</v>
          </cell>
          <cell r="K131"/>
        </row>
        <row r="132">
          <cell r="A132" t="str">
            <v>Итого</v>
          </cell>
          <cell r="B132"/>
          <cell r="C132"/>
          <cell r="D132"/>
          <cell r="E132"/>
          <cell r="F132"/>
          <cell r="G132">
            <v>5161266.2400000012</v>
          </cell>
          <cell r="H132">
            <v>0</v>
          </cell>
          <cell r="I132"/>
          <cell r="J132"/>
          <cell r="K132"/>
        </row>
        <row r="133">
          <cell r="A133"/>
          <cell r="B133" t="str">
            <v>ТАЛДОМ</v>
          </cell>
          <cell r="C133"/>
          <cell r="D133"/>
          <cell r="E133"/>
          <cell r="F133"/>
          <cell r="G133"/>
          <cell r="H133"/>
          <cell r="I133"/>
          <cell r="J133"/>
          <cell r="K133"/>
        </row>
        <row r="134">
          <cell r="A134"/>
          <cell r="B134" t="str">
            <v xml:space="preserve">Домкрат винтовой QL 32 (г/п 32,0 тн.), , </v>
          </cell>
          <cell r="C134" t="str">
            <v>шт</v>
          </cell>
          <cell r="D134">
            <v>5</v>
          </cell>
          <cell r="E134">
            <v>1</v>
          </cell>
          <cell r="F134">
            <v>5890</v>
          </cell>
          <cell r="G134">
            <v>5890</v>
          </cell>
          <cell r="H134">
            <v>5890</v>
          </cell>
        </row>
        <row r="135">
          <cell r="A135" t="str">
            <v>80-0061</v>
          </cell>
          <cell r="B135" t="str">
            <v xml:space="preserve">Домкрат подкатной 2 тонны (кейс) (TA82007S), , </v>
          </cell>
          <cell r="C135" t="str">
            <v>шт</v>
          </cell>
          <cell r="D135">
            <v>2</v>
          </cell>
          <cell r="E135"/>
          <cell r="F135">
            <v>1332</v>
          </cell>
          <cell r="G135">
            <v>0</v>
          </cell>
          <cell r="H135">
            <v>1332</v>
          </cell>
        </row>
        <row r="136">
          <cell r="A136" t="str">
            <v>79-0051</v>
          </cell>
          <cell r="B136" t="str">
            <v xml:space="preserve">Лебедка монтажная JHW-1,0, г/п 1,0 тн, с канатом 40 м., , </v>
          </cell>
          <cell r="C136" t="str">
            <v>шт</v>
          </cell>
          <cell r="D136">
            <v>3</v>
          </cell>
          <cell r="E136">
            <v>3</v>
          </cell>
          <cell r="F136">
            <v>9250</v>
          </cell>
          <cell r="G136">
            <v>27750</v>
          </cell>
          <cell r="H136">
            <v>9250</v>
          </cell>
        </row>
        <row r="137">
          <cell r="A137" t="str">
            <v>79-0052</v>
          </cell>
          <cell r="B137" t="str">
            <v xml:space="preserve">Лебедка монтажная JHW-1,0, г/п 1,0 тн. (без каната), , </v>
          </cell>
          <cell r="C137" t="str">
            <v>шт</v>
          </cell>
          <cell r="D137">
            <v>15</v>
          </cell>
          <cell r="E137">
            <v>13</v>
          </cell>
          <cell r="F137">
            <v>7030</v>
          </cell>
          <cell r="G137">
            <v>91390</v>
          </cell>
          <cell r="H137">
            <v>7030</v>
          </cell>
        </row>
        <row r="138">
          <cell r="A138" t="str">
            <v>79-0006</v>
          </cell>
          <cell r="B138" t="str">
            <v xml:space="preserve">Лебедка электрическая KDJ-300E2 (г/п 0,3 тн; 50м; 220V), , </v>
          </cell>
          <cell r="C138" t="str">
            <v>шт</v>
          </cell>
          <cell r="D138">
            <v>2</v>
          </cell>
          <cell r="E138"/>
          <cell r="F138">
            <v>12500</v>
          </cell>
          <cell r="G138">
            <v>0</v>
          </cell>
          <cell r="H138">
            <v>12500</v>
          </cell>
        </row>
        <row r="139">
          <cell r="A139" t="str">
            <v>79-0009</v>
          </cell>
          <cell r="B139" t="str">
            <v xml:space="preserve">Лебедка электрическая KDJ-400F (400 кг / 30 м / 220 V), , </v>
          </cell>
          <cell r="C139" t="str">
            <v>шт</v>
          </cell>
          <cell r="D139">
            <v>2</v>
          </cell>
          <cell r="E139">
            <v>2</v>
          </cell>
          <cell r="F139">
            <v>30000</v>
          </cell>
          <cell r="G139">
            <v>60000</v>
          </cell>
          <cell r="H139">
            <v>24000</v>
          </cell>
          <cell r="I139">
            <v>0.2</v>
          </cell>
        </row>
        <row r="140">
          <cell r="A140" t="str">
            <v>79-0010</v>
          </cell>
          <cell r="B140" t="str">
            <v xml:space="preserve">Лебедка электрическая KDJ-400F1 (400 кг / 30 м / 380 V), , </v>
          </cell>
          <cell r="C140" t="str">
            <v>шт</v>
          </cell>
          <cell r="D140">
            <v>14</v>
          </cell>
          <cell r="E140">
            <v>14</v>
          </cell>
          <cell r="F140">
            <v>29750</v>
          </cell>
          <cell r="G140">
            <v>416500</v>
          </cell>
          <cell r="H140">
            <v>26775</v>
          </cell>
          <cell r="I140">
            <v>0.1</v>
          </cell>
        </row>
        <row r="141">
          <cell r="A141" t="str">
            <v>79-0011</v>
          </cell>
          <cell r="B141" t="str">
            <v xml:space="preserve">Лебедка электрическая стационарная KDJ-250 B (220V; 60 m), , </v>
          </cell>
          <cell r="C141" t="str">
            <v>шт</v>
          </cell>
          <cell r="D141">
            <v>6</v>
          </cell>
          <cell r="E141">
            <v>6</v>
          </cell>
          <cell r="F141">
            <v>36000</v>
          </cell>
          <cell r="G141">
            <v>216000</v>
          </cell>
          <cell r="H141">
            <v>28800</v>
          </cell>
          <cell r="I141">
            <v>0.2</v>
          </cell>
        </row>
        <row r="142">
          <cell r="A142" t="str">
            <v>79-0012</v>
          </cell>
          <cell r="B142" t="str">
            <v xml:space="preserve">Лебедка электрическая стационарная KDJ-250 B1 (380V; 60 m), , </v>
          </cell>
          <cell r="C142" t="str">
            <v>шт</v>
          </cell>
          <cell r="D142">
            <v>14</v>
          </cell>
          <cell r="E142">
            <v>14</v>
          </cell>
          <cell r="F142">
            <v>35700</v>
          </cell>
          <cell r="G142">
            <v>499800</v>
          </cell>
          <cell r="H142">
            <v>28560</v>
          </cell>
          <cell r="I142">
            <v>0.2</v>
          </cell>
        </row>
        <row r="143">
          <cell r="A143" t="str">
            <v>79-0014</v>
          </cell>
          <cell r="B143" t="str">
            <v xml:space="preserve">Лебедка электрическая стационарная KDJ-500 B1 (380V; 60 m), , </v>
          </cell>
          <cell r="C143" t="str">
            <v>шт</v>
          </cell>
          <cell r="D143">
            <v>26</v>
          </cell>
          <cell r="E143">
            <v>27</v>
          </cell>
          <cell r="F143">
            <v>34496</v>
          </cell>
          <cell r="G143">
            <v>931392</v>
          </cell>
          <cell r="H143">
            <v>24148</v>
          </cell>
          <cell r="I143">
            <v>0.3</v>
          </cell>
        </row>
        <row r="144">
          <cell r="A144" t="str">
            <v>75-0017</v>
          </cell>
          <cell r="B144" t="str">
            <v xml:space="preserve">Таль ручная цепная HSZ-K (5Т/3М), , </v>
          </cell>
          <cell r="C144" t="str">
            <v>шт</v>
          </cell>
          <cell r="D144">
            <v>19</v>
          </cell>
          <cell r="E144">
            <v>20</v>
          </cell>
          <cell r="F144">
            <v>7842.55</v>
          </cell>
          <cell r="G144">
            <v>156851</v>
          </cell>
          <cell r="H144">
            <v>7843</v>
          </cell>
        </row>
        <row r="145">
          <cell r="A145" t="str">
            <v>75-0018</v>
          </cell>
          <cell r="B145" t="str">
            <v xml:space="preserve">Таль ручная цепная HSZ-K (5Т/6М), , </v>
          </cell>
          <cell r="C145" t="str">
            <v>шт</v>
          </cell>
          <cell r="D145">
            <v>10</v>
          </cell>
          <cell r="E145">
            <v>10</v>
          </cell>
          <cell r="F145">
            <v>9511.9599999999991</v>
          </cell>
          <cell r="G145">
            <v>95119.599999999991</v>
          </cell>
          <cell r="H145">
            <v>6659</v>
          </cell>
          <cell r="I145">
            <v>0.3</v>
          </cell>
        </row>
        <row r="146">
          <cell r="A146" t="str">
            <v>84-0019</v>
          </cell>
          <cell r="B146" t="str">
            <v xml:space="preserve">Управляемая такелажная платформа ST-60 (г/п 6,0 т) SMART, , </v>
          </cell>
          <cell r="C146" t="str">
            <v>шт</v>
          </cell>
          <cell r="D146">
            <v>1</v>
          </cell>
          <cell r="E146">
            <v>1</v>
          </cell>
          <cell r="F146"/>
          <cell r="G146">
            <v>0</v>
          </cell>
          <cell r="H146">
            <v>0</v>
          </cell>
        </row>
        <row r="147">
          <cell r="A147"/>
          <cell r="B147" t="str">
            <v xml:space="preserve">Электротельфер H-CD1 г/п 0,5 тн, в/п 18,0 м , , </v>
          </cell>
          <cell r="C147" t="str">
            <v>шт</v>
          </cell>
          <cell r="D147">
            <v>1</v>
          </cell>
          <cell r="E147"/>
          <cell r="F147">
            <v>31000</v>
          </cell>
          <cell r="G147">
            <v>0</v>
          </cell>
          <cell r="H147">
            <v>31000</v>
          </cell>
        </row>
        <row r="148">
          <cell r="A148" t="str">
            <v>76-0006</v>
          </cell>
          <cell r="B148" t="str">
            <v xml:space="preserve">Электротельфер модель CD 1  (1,0 тн/18,0 м), , </v>
          </cell>
          <cell r="C148" t="str">
            <v>шт</v>
          </cell>
          <cell r="D148">
            <v>1</v>
          </cell>
          <cell r="E148">
            <v>1</v>
          </cell>
          <cell r="F148">
            <v>33970</v>
          </cell>
          <cell r="G148">
            <v>33970</v>
          </cell>
          <cell r="H148">
            <v>33970</v>
          </cell>
        </row>
        <row r="149">
          <cell r="A149"/>
          <cell r="B149" t="str">
            <v xml:space="preserve">Элеткротельфер модель MD1 (0,5т/12м), , </v>
          </cell>
          <cell r="C149" t="str">
            <v>шт</v>
          </cell>
          <cell r="D149">
            <v>1</v>
          </cell>
          <cell r="E149"/>
          <cell r="F149">
            <v>34000</v>
          </cell>
          <cell r="G149">
            <v>0</v>
          </cell>
          <cell r="H149">
            <v>34000</v>
          </cell>
        </row>
        <row r="150">
          <cell r="A150"/>
          <cell r="B150" t="str">
            <v xml:space="preserve">Элеткротельфер модель MD1 (1т/12м) (Vпод.=0.8/8 м/мин), , </v>
          </cell>
          <cell r="C150" t="str">
            <v>шт</v>
          </cell>
          <cell r="D150">
            <v>1</v>
          </cell>
          <cell r="E150"/>
          <cell r="F150">
            <v>38500</v>
          </cell>
          <cell r="G150">
            <v>0</v>
          </cell>
          <cell r="H150">
            <v>38500</v>
          </cell>
        </row>
        <row r="151">
          <cell r="A151"/>
          <cell r="B151" t="str">
            <v xml:space="preserve">Элеткротельфер модель MD1 (2т/6м) (Vпод.=0.8/8 м/мин), , </v>
          </cell>
          <cell r="C151" t="str">
            <v>шт</v>
          </cell>
          <cell r="D151">
            <v>1</v>
          </cell>
          <cell r="E151"/>
          <cell r="F151">
            <v>46200</v>
          </cell>
          <cell r="G151">
            <v>0</v>
          </cell>
          <cell r="H151">
            <v>46200</v>
          </cell>
        </row>
        <row r="152">
          <cell r="A152" t="str">
            <v>79-0050</v>
          </cell>
          <cell r="B152" t="str">
            <v>Лебедка монтажная JHW-0,5, г/п 0,5 тн. (без каната)</v>
          </cell>
          <cell r="C152" t="str">
            <v>шт</v>
          </cell>
          <cell r="D152">
            <v>0</v>
          </cell>
          <cell r="E152">
            <v>19</v>
          </cell>
          <cell r="F152">
            <v>5550</v>
          </cell>
          <cell r="G152">
            <v>105450</v>
          </cell>
          <cell r="H152" t="e">
            <v>#VALUE!</v>
          </cell>
          <cell r="I152" t="str">
            <v>закуп</v>
          </cell>
        </row>
        <row r="153">
          <cell r="A153" t="str">
            <v>77-3030</v>
          </cell>
          <cell r="B153" t="str">
            <v>Каретка передвижная электрическая TD-1,0</v>
          </cell>
          <cell r="C153" t="str">
            <v>шт</v>
          </cell>
          <cell r="D153">
            <v>0</v>
          </cell>
          <cell r="E153">
            <v>2</v>
          </cell>
          <cell r="F153">
            <v>1875</v>
          </cell>
          <cell r="G153">
            <v>3750</v>
          </cell>
          <cell r="H153">
            <v>1875</v>
          </cell>
        </row>
        <row r="154">
          <cell r="A154"/>
          <cell r="B154"/>
          <cell r="C154"/>
          <cell r="D154"/>
          <cell r="E154"/>
          <cell r="F154"/>
          <cell r="G154">
            <v>2643862.6</v>
          </cell>
          <cell r="H154"/>
        </row>
        <row r="155">
          <cell r="D155"/>
          <cell r="E155"/>
          <cell r="F155"/>
          <cell r="G155"/>
          <cell r="H155"/>
          <cell r="I155"/>
          <cell r="J155"/>
          <cell r="K155"/>
        </row>
        <row r="156">
          <cell r="A156" t="str">
            <v>Ед. изм.</v>
          </cell>
          <cell r="B156"/>
        </row>
        <row r="157">
          <cell r="A157"/>
          <cell r="B157"/>
        </row>
        <row r="158">
          <cell r="A158" t="str">
            <v>шт</v>
          </cell>
          <cell r="B158"/>
        </row>
        <row r="159">
          <cell r="A159" t="str">
            <v>шт</v>
          </cell>
          <cell r="B159"/>
        </row>
        <row r="160">
          <cell r="A160" t="str">
            <v>Итого</v>
          </cell>
          <cell r="B160"/>
          <cell r="D160"/>
          <cell r="E160"/>
          <cell r="F160"/>
          <cell r="G160"/>
          <cell r="H160"/>
          <cell r="I160"/>
          <cell r="J160"/>
          <cell r="K160"/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rtorgsnab.ru/o-kompanii/contacts/" TargetMode="External"/><Relationship Id="rId2" Type="http://schemas.openxmlformats.org/officeDocument/2006/relationships/hyperlink" Target="https://gortorgsnab.ru/o-kompanii/contacts/" TargetMode="External"/><Relationship Id="rId1" Type="http://schemas.openxmlformats.org/officeDocument/2006/relationships/hyperlink" Target="mailto:salegts@gortorgsnab.ru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gortorgsnab.ru/o-kompanii/contact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0E6C5-235B-4F72-BB55-4C71E9A75227}">
  <dimension ref="A1:H59"/>
  <sheetViews>
    <sheetView tabSelected="1" workbookViewId="0">
      <selection activeCell="H6" sqref="H6"/>
    </sheetView>
  </sheetViews>
  <sheetFormatPr defaultRowHeight="15" x14ac:dyDescent="0.25"/>
  <cols>
    <col min="1" max="1" width="11.140625" customWidth="1"/>
    <col min="2" max="2" width="78.85546875" customWidth="1"/>
    <col min="3" max="4" width="12.5703125" customWidth="1"/>
    <col min="5" max="5" width="19.28515625" customWidth="1"/>
    <col min="6" max="6" width="14.140625" customWidth="1"/>
    <col min="7" max="7" width="18.28515625" customWidth="1"/>
    <col min="8" max="8" width="41.7109375" customWidth="1"/>
  </cols>
  <sheetData>
    <row r="1" spans="1:7" ht="45" x14ac:dyDescent="0.25">
      <c r="B1" s="1" t="s">
        <v>0</v>
      </c>
      <c r="C1" s="27" t="s">
        <v>1</v>
      </c>
      <c r="D1" s="27"/>
      <c r="E1" s="27"/>
    </row>
    <row r="2" spans="1:7" x14ac:dyDescent="0.25">
      <c r="A2" s="2"/>
      <c r="B2" s="28" t="s">
        <v>2</v>
      </c>
      <c r="C2" s="29" t="s">
        <v>3</v>
      </c>
      <c r="D2" s="29"/>
      <c r="E2" s="29"/>
    </row>
    <row r="3" spans="1:7" x14ac:dyDescent="0.25">
      <c r="A3" s="2"/>
      <c r="B3" s="28"/>
      <c r="C3" s="30" t="s">
        <v>4</v>
      </c>
      <c r="D3" s="30"/>
      <c r="E3" s="30"/>
    </row>
    <row r="4" spans="1:7" ht="60.75" customHeight="1" x14ac:dyDescent="0.25"/>
    <row r="5" spans="1:7" x14ac:dyDescent="0.25">
      <c r="A5" s="3" t="s">
        <v>5</v>
      </c>
      <c r="B5" s="3" t="s">
        <v>6</v>
      </c>
      <c r="C5" s="3" t="s">
        <v>7</v>
      </c>
      <c r="D5" s="3" t="s">
        <v>8</v>
      </c>
      <c r="E5" s="3" t="s">
        <v>9</v>
      </c>
      <c r="F5" s="3" t="s">
        <v>10</v>
      </c>
      <c r="G5" s="3" t="s">
        <v>11</v>
      </c>
    </row>
    <row r="6" spans="1:7" x14ac:dyDescent="0.25">
      <c r="A6" s="4" t="s">
        <v>12</v>
      </c>
      <c r="B6" s="16" t="str">
        <f>HYPERLINK("https://gortorgsnab.ru/product/karetka_ruchnaya_kholostaya_gca_5t_smart/","Каретка ручная холостая GCA 5т SMART")</f>
        <v>Каретка ручная холостая GCA 5т SMART</v>
      </c>
      <c r="C6" s="4">
        <v>1</v>
      </c>
      <c r="D6" s="5">
        <v>6915</v>
      </c>
      <c r="E6" s="4">
        <v>35</v>
      </c>
      <c r="F6" s="4">
        <v>2200</v>
      </c>
      <c r="G6" s="6">
        <v>0.68185104844540856</v>
      </c>
    </row>
    <row r="7" spans="1:7" x14ac:dyDescent="0.25">
      <c r="A7" s="4" t="s">
        <v>13</v>
      </c>
      <c r="B7" s="16" t="str">
        <f>HYPERLINK("https://gortorgsnab.ru/product/tal_ruchnaya_tsepnaya_hsz_k_2t_9m/","Таль ручная цепная HSZ-K 2т / 9м")</f>
        <v>Таль ручная цепная HSZ-K 2т / 9м</v>
      </c>
      <c r="C7" s="4">
        <v>3</v>
      </c>
      <c r="D7" s="5">
        <v>10600</v>
      </c>
      <c r="E7" s="4">
        <v>33</v>
      </c>
      <c r="F7" s="4">
        <v>6900</v>
      </c>
      <c r="G7" s="6">
        <v>0.34905660377358494</v>
      </c>
    </row>
    <row r="8" spans="1:7" x14ac:dyDescent="0.25">
      <c r="A8" s="4" t="s">
        <v>14</v>
      </c>
      <c r="B8" s="16" t="str">
        <f>HYPERLINK("https://gortorgsnab.ru/product/tal_ruchnaya_tsepnaya_hsz_k_3t_6m/","Таль ручная цепная HSZ-K 3т / 6м")</f>
        <v>Таль ручная цепная HSZ-K 3т / 6м</v>
      </c>
      <c r="C8" s="4">
        <v>12</v>
      </c>
      <c r="D8" s="5">
        <v>10975</v>
      </c>
      <c r="E8" s="4">
        <v>35.1</v>
      </c>
      <c r="F8" s="4">
        <v>6400</v>
      </c>
      <c r="G8" s="6">
        <v>0.41685649202733488</v>
      </c>
    </row>
    <row r="9" spans="1:7" x14ac:dyDescent="0.25">
      <c r="A9" s="4" t="s">
        <v>15</v>
      </c>
      <c r="B9" s="16" t="str">
        <f>HYPERLINK("https://gortorgsnab.ru/product/tal_ruchnaya_tsepnaya_hsz_k_3t_9m/","Таль ручная цепная HSZ-K 3т / 9м")</f>
        <v>Таль ручная цепная HSZ-K 3т / 9м</v>
      </c>
      <c r="C9" s="4">
        <v>1</v>
      </c>
      <c r="D9" s="5">
        <v>14715</v>
      </c>
      <c r="E9" s="4">
        <v>44.7</v>
      </c>
      <c r="F9" s="4">
        <v>6200</v>
      </c>
      <c r="G9" s="6">
        <v>0.57866123003737679</v>
      </c>
    </row>
    <row r="10" spans="1:7" x14ac:dyDescent="0.25">
      <c r="A10" s="4" t="s">
        <v>16</v>
      </c>
      <c r="B10" s="16" t="str">
        <f>HYPERLINK("https://gortorgsnab.ru/product/tal_ruchnaya_tsepnaya_hsz_k_5t_3m/","Таль ручная цепная HSZ-K 5т / 3м")</f>
        <v>Таль ручная цепная HSZ-K 5т / 3м</v>
      </c>
      <c r="C10" s="4">
        <v>39</v>
      </c>
      <c r="D10" s="5">
        <v>11515</v>
      </c>
      <c r="E10" s="4">
        <v>41.3</v>
      </c>
      <c r="F10" s="4">
        <v>7900</v>
      </c>
      <c r="G10" s="6">
        <v>0.31393834129396436</v>
      </c>
    </row>
    <row r="11" spans="1:7" x14ac:dyDescent="0.25">
      <c r="A11" s="4" t="s">
        <v>18</v>
      </c>
      <c r="B11" s="16" t="str">
        <f>HYPERLINK("https://gortorgsnab.ru/product/tal_ruchnaya_tsepnaya_hsz_0_25t_12m_mini/","Таль ручная цепная HSZ 0,25т / 12м МИНИ")</f>
        <v>Таль ручная цепная HSZ 0,25т / 12м МИНИ</v>
      </c>
      <c r="C11" s="4">
        <v>6</v>
      </c>
      <c r="D11" s="5">
        <v>7675</v>
      </c>
      <c r="E11" s="4">
        <v>6.38</v>
      </c>
      <c r="F11" s="4">
        <v>5300</v>
      </c>
      <c r="G11" s="6">
        <v>0.30944625407166126</v>
      </c>
    </row>
    <row r="12" spans="1:7" x14ac:dyDescent="0.25">
      <c r="A12" s="4" t="s">
        <v>19</v>
      </c>
      <c r="B12" s="16" t="str">
        <f>HYPERLINK("https://gortorgsnab.ru/product/lebedka_barabannaya_gr_1000_s_kanatom/","Лебедка ручная барабанная шестеренная GR-1000 (с канатом)")</f>
        <v>Лебедка ручная барабанная шестеренная GR-1000 (с канатом)</v>
      </c>
      <c r="C12" s="4">
        <v>8</v>
      </c>
      <c r="D12" s="5">
        <v>18750</v>
      </c>
      <c r="E12" s="4">
        <v>45</v>
      </c>
      <c r="F12" s="7">
        <v>12100</v>
      </c>
      <c r="G12" s="6">
        <v>0.35466666666666669</v>
      </c>
    </row>
    <row r="13" spans="1:7" x14ac:dyDescent="0.25">
      <c r="A13" s="4" t="s">
        <v>20</v>
      </c>
      <c r="B13" s="16" t="str">
        <f>HYPERLINK("https://gortorgsnab.ru/product/lebedka_barabannaya_jhw_1000_s_kanatom/","Лебедка ручная барабанная шестеренная JHW-1000 (с канатом)")</f>
        <v>Лебедка ручная барабанная шестеренная JHW-1000 (с канатом)</v>
      </c>
      <c r="C13" s="4">
        <v>1</v>
      </c>
      <c r="D13" s="5">
        <v>15625</v>
      </c>
      <c r="E13" s="4">
        <v>31</v>
      </c>
      <c r="F13" s="4">
        <v>9250</v>
      </c>
      <c r="G13" s="6">
        <v>0.40800000000000003</v>
      </c>
    </row>
    <row r="14" spans="1:7" x14ac:dyDescent="0.25">
      <c r="A14" s="4" t="s">
        <v>21</v>
      </c>
      <c r="B14" s="16" t="str">
        <f>HYPERLINK("https://gortorgsnab.ru/product/lebedka_rychazhnaya_p_40dc/","Лебедка рычажная P-40DC")</f>
        <v>Лебедка рычажная P-40DC</v>
      </c>
      <c r="C14" s="4">
        <v>2</v>
      </c>
      <c r="D14" s="5">
        <v>2000</v>
      </c>
      <c r="E14" s="4">
        <v>3</v>
      </c>
      <c r="F14" s="4">
        <v>1100</v>
      </c>
      <c r="G14" s="6">
        <v>0.44999999999999996</v>
      </c>
    </row>
    <row r="15" spans="1:7" x14ac:dyDescent="0.25">
      <c r="A15" s="4" t="s">
        <v>22</v>
      </c>
      <c r="B15" s="16" t="str">
        <f>HYPERLINK("https://gortorgsnab.ru/product/lebedka_elektricheskaya_kdj_300e2/","Лебедка электрическая KDJ-300E2")</f>
        <v>Лебедка электрическая KDJ-300E2</v>
      </c>
      <c r="C15" s="4">
        <v>34</v>
      </c>
      <c r="D15" s="5">
        <v>19125</v>
      </c>
      <c r="E15" s="4">
        <v>35</v>
      </c>
      <c r="F15" s="4">
        <v>12500</v>
      </c>
      <c r="G15" s="6">
        <v>0.34640522875816993</v>
      </c>
    </row>
    <row r="16" spans="1:7" x14ac:dyDescent="0.25">
      <c r="A16" s="4" t="s">
        <v>23</v>
      </c>
      <c r="B16" s="16" t="str">
        <f>HYPERLINK("https://gortorgsnab.ru/product/lebedka_elektricheskaya_kdj_400f/","Лебедка электрическая KDJ-400F")</f>
        <v>Лебедка электрическая KDJ-400F</v>
      </c>
      <c r="C16" s="4">
        <v>3</v>
      </c>
      <c r="D16" s="5">
        <v>31250</v>
      </c>
      <c r="E16" s="8">
        <v>56</v>
      </c>
      <c r="F16">
        <f>VLOOKUP(A16,[1]Подольск!$1:$104856,8,FALSE)</f>
        <v>21000</v>
      </c>
      <c r="G16" s="9">
        <f t="shared" ref="G16" si="0">1-(F16/D16)</f>
        <v>0.32799999999999996</v>
      </c>
    </row>
    <row r="17" spans="1:7" x14ac:dyDescent="0.25">
      <c r="A17" s="4" t="s">
        <v>24</v>
      </c>
      <c r="B17" s="16" t="str">
        <f>HYPERLINK("https://gortorgsnab.ru/product/lebedka_elektricheskaya_kdj_400f1/","Лебедка электрическая KDJ-400F1")</f>
        <v>Лебедка электрическая KDJ-400F1</v>
      </c>
      <c r="C17" s="4">
        <v>14</v>
      </c>
      <c r="D17" s="5">
        <v>31250</v>
      </c>
      <c r="E17" s="4">
        <v>55</v>
      </c>
      <c r="F17" s="4">
        <v>26775</v>
      </c>
      <c r="G17" s="6">
        <v>0.14319999999999999</v>
      </c>
    </row>
    <row r="18" spans="1:7" x14ac:dyDescent="0.25">
      <c r="A18" s="4" t="s">
        <v>25</v>
      </c>
      <c r="B18" s="16" t="str">
        <f>HYPERLINK("https://gortorgsnab.ru/product/lebedka_elektricheskaya_kdj_250b1/","Лебедка электрическая KDJ-250B1")</f>
        <v>Лебедка электрическая KDJ-250B1</v>
      </c>
      <c r="C18" s="4">
        <v>14</v>
      </c>
      <c r="D18" s="5">
        <v>35625</v>
      </c>
      <c r="E18" s="4">
        <v>68</v>
      </c>
      <c r="F18" s="4">
        <v>28560</v>
      </c>
      <c r="G18" s="6">
        <v>0.19831578947368422</v>
      </c>
    </row>
    <row r="19" spans="1:7" x14ac:dyDescent="0.25">
      <c r="A19" s="4" t="s">
        <v>26</v>
      </c>
      <c r="B19" s="16" t="str">
        <f>HYPERLINK("https://gortorgsnab.ru/product/lebedka_elektricheskaya_kdj_500b1/","Лебедка электрическая KDJ-500B1")</f>
        <v>Лебедка электрическая KDJ-500B1</v>
      </c>
      <c r="C19" s="4">
        <v>25</v>
      </c>
      <c r="D19" s="5">
        <v>40000</v>
      </c>
      <c r="E19" s="4">
        <v>108</v>
      </c>
      <c r="F19" s="4">
        <v>24148</v>
      </c>
      <c r="G19" s="6">
        <v>0.39629999999999999</v>
      </c>
    </row>
    <row r="20" spans="1:7" x14ac:dyDescent="0.25">
      <c r="A20" s="4" t="s">
        <v>27</v>
      </c>
      <c r="B20" s="16" t="str">
        <f>HYPERLINK("https://gortorgsnab.ru/product/lebedka_elektricheskaya_kdj_1500e3_1/","Лебедка электрическая KDJ-1500E3")</f>
        <v>Лебедка электрическая KDJ-1500E3</v>
      </c>
      <c r="C20" s="4">
        <v>1</v>
      </c>
      <c r="D20" s="5">
        <v>132500</v>
      </c>
      <c r="E20" s="4">
        <v>265</v>
      </c>
      <c r="F20" s="4">
        <v>79000</v>
      </c>
      <c r="G20" s="6">
        <v>0.4037735849056604</v>
      </c>
    </row>
    <row r="21" spans="1:7" x14ac:dyDescent="0.25">
      <c r="A21" s="4" t="s">
        <v>28</v>
      </c>
      <c r="B21" s="16" t="str">
        <f>HYPERLINK("https://gortorgsnab.ru/product/domkrat_gidravlicheskiy_professionalnyy_10t_th910001/","Домкрат бутылочный гидравлический профессиональный 10т (TH910001)")</f>
        <v>Домкрат бутылочный гидравлический профессиональный 10т (TH910001)</v>
      </c>
      <c r="C21" s="4">
        <v>3</v>
      </c>
      <c r="D21" s="5">
        <v>3165</v>
      </c>
      <c r="E21" s="4">
        <v>7.6</v>
      </c>
      <c r="F21" s="4">
        <v>1800</v>
      </c>
      <c r="G21" s="6">
        <v>0.43127962085308058</v>
      </c>
    </row>
    <row r="22" spans="1:7" x14ac:dyDescent="0.25">
      <c r="A22" s="4" t="s">
        <v>29</v>
      </c>
      <c r="B22" s="16" t="str">
        <f>HYPERLINK("https://gortorgsnab.ru/product/domkrat_gidravlicheskiy_professionalnyy_12t_th912001/","Домкрат бутылочный гидравлический профессиональный 12т (TH912001)")</f>
        <v>Домкрат бутылочный гидравлический профессиональный 12т (TH912001)</v>
      </c>
      <c r="C22" s="4">
        <v>14</v>
      </c>
      <c r="D22" s="5">
        <v>3400</v>
      </c>
      <c r="E22" s="4">
        <v>8.6999999999999993</v>
      </c>
      <c r="F22" s="4">
        <v>1900</v>
      </c>
      <c r="G22" s="6">
        <v>0.44117647058823528</v>
      </c>
    </row>
    <row r="23" spans="1:7" x14ac:dyDescent="0.25">
      <c r="A23" s="4" t="s">
        <v>30</v>
      </c>
      <c r="B23" s="16" t="str">
        <f>HYPERLINK("https://gortorgsnab.ru/product/domkrat_gidravlicheskiy_professionalnyy_15t_th915001/","Домкрат бутылочный гидравлический профессиональный 15т (TH915001)")</f>
        <v>Домкрат бутылочный гидравлический профессиональный 15т (TH915001)</v>
      </c>
      <c r="C23" s="4">
        <v>7</v>
      </c>
      <c r="D23" s="5">
        <v>3700</v>
      </c>
      <c r="E23" s="4">
        <v>10</v>
      </c>
      <c r="F23" s="4">
        <v>2200</v>
      </c>
      <c r="G23" s="6">
        <v>0.40540540540540537</v>
      </c>
    </row>
    <row r="24" spans="1:7" x14ac:dyDescent="0.25">
      <c r="A24" s="4" t="s">
        <v>31</v>
      </c>
      <c r="B24" s="16" t="str">
        <f>HYPERLINK("https://gortorgsnab.ru/product/domkrat_gidravlicheskiy_professionalnyy_20t_th920001/","Домкрат бутылочный гидравлический профессиональный 20т (TH920001)")</f>
        <v>Домкрат бутылочный гидравлический профессиональный 20т (TH920001)</v>
      </c>
      <c r="C24" s="4">
        <v>2</v>
      </c>
      <c r="D24" s="5">
        <v>4675</v>
      </c>
      <c r="E24" s="4">
        <v>13.5</v>
      </c>
      <c r="F24" s="4">
        <v>2900</v>
      </c>
      <c r="G24" s="6">
        <v>0.3796791443850267</v>
      </c>
    </row>
    <row r="25" spans="1:7" x14ac:dyDescent="0.25">
      <c r="A25" s="4" t="s">
        <v>32</v>
      </c>
      <c r="B25" s="16" t="str">
        <f>HYPERLINK("https://gortorgsnab.ru/product/domkrat_butylochnyy_dvukhshtokovyy_12t_tn812001/","Домкрат бутылочный двухштоковый 12т (ТН812001)")</f>
        <v>Домкрат бутылочный двухштоковый 12т (ТН812001)</v>
      </c>
      <c r="C25" s="4">
        <v>1</v>
      </c>
      <c r="D25" s="5">
        <v>4315</v>
      </c>
      <c r="E25" s="4">
        <v>15</v>
      </c>
      <c r="F25" s="4">
        <v>3100</v>
      </c>
      <c r="G25" s="6">
        <v>0.2815758980301275</v>
      </c>
    </row>
    <row r="26" spans="1:7" x14ac:dyDescent="0.25">
      <c r="A26" s="4" t="s">
        <v>33</v>
      </c>
      <c r="B26" s="16" t="str">
        <f>HYPERLINK("https://gortorgsnab.ru/product/domkrat_reechno_vintovoy_qd_15/","Домкрат реечно-винтовой QD 15")</f>
        <v>Домкрат реечно-винтовой QD 15</v>
      </c>
      <c r="C26" s="4">
        <v>4</v>
      </c>
      <c r="D26" s="5">
        <v>13625</v>
      </c>
      <c r="E26" s="4">
        <v>34</v>
      </c>
      <c r="F26" s="4">
        <v>7200</v>
      </c>
      <c r="G26" s="6">
        <v>0.47155963302752291</v>
      </c>
    </row>
    <row r="27" spans="1:7" x14ac:dyDescent="0.25">
      <c r="A27" s="4" t="s">
        <v>34</v>
      </c>
      <c r="B27" s="16" t="str">
        <f>HYPERLINK("https://gortorgsnab.ru/product/domkrat_vintovoy_ql_3_2/","Домкрат винтовой бутылочный QL 3,2")</f>
        <v>Домкрат винтовой бутылочный QL 3,2</v>
      </c>
      <c r="C27" s="4">
        <v>4</v>
      </c>
      <c r="D27" s="5">
        <v>2250</v>
      </c>
      <c r="E27" s="4">
        <v>5</v>
      </c>
      <c r="F27" s="4">
        <v>1200</v>
      </c>
      <c r="G27" s="6">
        <v>0.46666666666666667</v>
      </c>
    </row>
    <row r="28" spans="1:7" x14ac:dyDescent="0.25">
      <c r="A28" s="4" t="s">
        <v>35</v>
      </c>
      <c r="B28" s="16" t="str">
        <f>HYPERLINK("https://gortorgsnab.ru/product/domkrat_vintovoy_ql_8/","Домкрат винтовой бутылочный QL 8")</f>
        <v>Домкрат винтовой бутылочный QL 8</v>
      </c>
      <c r="C28" s="4">
        <v>12</v>
      </c>
      <c r="D28" s="5">
        <v>2750</v>
      </c>
      <c r="E28" s="4">
        <v>7.5</v>
      </c>
      <c r="F28" s="4">
        <v>1500</v>
      </c>
      <c r="G28" s="6">
        <v>0.45454545454545459</v>
      </c>
    </row>
    <row r="29" spans="1:7" x14ac:dyDescent="0.25">
      <c r="A29" s="4" t="s">
        <v>36</v>
      </c>
      <c r="B29" s="16" t="str">
        <f>HYPERLINK("https://gortorgsnab.ru/product/domkrat_vintovoy_ql_50/","Домкрат винтовой бутылочный QL 50")</f>
        <v>Домкрат винтовой бутылочный QL 50</v>
      </c>
      <c r="C29" s="4">
        <v>1</v>
      </c>
      <c r="D29" s="5">
        <v>13250</v>
      </c>
      <c r="E29" s="4">
        <v>38</v>
      </c>
      <c r="F29" s="4">
        <v>7400</v>
      </c>
      <c r="G29" s="6">
        <v>0.44150943396226416</v>
      </c>
    </row>
    <row r="30" spans="1:7" x14ac:dyDescent="0.25">
      <c r="A30" s="4" t="s">
        <v>37</v>
      </c>
      <c r="B30" s="16" t="str">
        <f>HYPERLINK("https://gortorgsnab.ru/product/domkrat_vintovoy_qld_32/","Домкрат винтовой бутылочный QLD 32")</f>
        <v>Домкрат винтовой бутылочный QLD 32</v>
      </c>
      <c r="C30" s="4">
        <v>8</v>
      </c>
      <c r="D30" s="5">
        <v>7000</v>
      </c>
      <c r="E30" s="4">
        <v>20</v>
      </c>
      <c r="F30" s="4">
        <v>2900</v>
      </c>
      <c r="G30" s="6">
        <v>0.58571428571428563</v>
      </c>
    </row>
    <row r="31" spans="1:7" x14ac:dyDescent="0.25">
      <c r="A31" s="4" t="s">
        <v>38</v>
      </c>
      <c r="B31" s="16" t="str">
        <f>HYPERLINK("https://gortorgsnab.ru/product/domkrat_vintovoy_qld_50/","Домкрат винтовой бутылочный QLD 50")</f>
        <v>Домкрат винтовой бутылочный QLD 50</v>
      </c>
      <c r="C31" s="4">
        <v>23</v>
      </c>
      <c r="D31" s="5">
        <v>13250</v>
      </c>
      <c r="E31" s="4">
        <v>35</v>
      </c>
      <c r="F31" s="4">
        <v>6900</v>
      </c>
      <c r="G31" s="6">
        <v>0.47924528301886793</v>
      </c>
    </row>
    <row r="32" spans="1:7" x14ac:dyDescent="0.25">
      <c r="A32" s="4" t="s">
        <v>39</v>
      </c>
      <c r="B32" s="16" t="str">
        <f>HYPERLINK("https://gortorgsnab.ru/product/remen_styazhnoy_kryuk_kryuk_50u_8_5/","Ремень стяжной крюк-крюк 50У-8/5")</f>
        <v>Ремень стяжной крюк-крюк 50У-8/5</v>
      </c>
      <c r="C32" s="4">
        <v>1</v>
      </c>
      <c r="D32" s="5">
        <v>1300</v>
      </c>
      <c r="E32" s="4">
        <v>2</v>
      </c>
      <c r="F32" s="4">
        <v>500</v>
      </c>
      <c r="G32" s="6">
        <v>0.61538461538461542</v>
      </c>
    </row>
    <row r="33" spans="1:8" x14ac:dyDescent="0.25">
      <c r="A33" s="24" t="s">
        <v>70</v>
      </c>
      <c r="B33" s="25"/>
      <c r="C33" s="25"/>
      <c r="D33" s="25"/>
      <c r="E33" s="25"/>
      <c r="F33" s="25"/>
      <c r="G33" s="26"/>
    </row>
    <row r="34" spans="1:8" x14ac:dyDescent="0.25">
      <c r="A34" s="13" t="s">
        <v>48</v>
      </c>
      <c r="B34" s="12" t="s">
        <v>49</v>
      </c>
      <c r="C34" s="4">
        <v>7</v>
      </c>
      <c r="D34" s="5">
        <v>965</v>
      </c>
      <c r="E34" s="4"/>
      <c r="F34" s="4">
        <v>533</v>
      </c>
      <c r="G34" s="6">
        <v>0.45</v>
      </c>
    </row>
    <row r="35" spans="1:8" x14ac:dyDescent="0.25">
      <c r="A35" s="13" t="s">
        <v>50</v>
      </c>
      <c r="B35" s="12" t="s">
        <v>51</v>
      </c>
      <c r="C35" s="4">
        <v>1</v>
      </c>
      <c r="D35" s="5">
        <v>1195</v>
      </c>
      <c r="E35" s="4"/>
      <c r="F35" s="4">
        <v>616</v>
      </c>
      <c r="G35" s="6">
        <v>0.48</v>
      </c>
    </row>
    <row r="36" spans="1:8" x14ac:dyDescent="0.25">
      <c r="A36" s="13" t="s">
        <v>52</v>
      </c>
      <c r="B36" s="12" t="s">
        <v>53</v>
      </c>
      <c r="C36" s="4">
        <v>155</v>
      </c>
      <c r="D36" s="5">
        <v>1305</v>
      </c>
      <c r="E36" s="4"/>
      <c r="F36" s="4">
        <v>841</v>
      </c>
      <c r="G36" s="6">
        <v>0.36</v>
      </c>
    </row>
    <row r="37" spans="1:8" x14ac:dyDescent="0.25">
      <c r="A37" s="13" t="s">
        <v>54</v>
      </c>
      <c r="B37" s="12" t="s">
        <v>55</v>
      </c>
      <c r="C37" s="4">
        <v>1</v>
      </c>
      <c r="D37" s="5">
        <v>725</v>
      </c>
      <c r="E37" s="4"/>
      <c r="F37" s="4">
        <v>518</v>
      </c>
      <c r="G37" s="6">
        <v>0.28999999999999998</v>
      </c>
    </row>
    <row r="38" spans="1:8" x14ac:dyDescent="0.25">
      <c r="A38" s="13" t="s">
        <v>56</v>
      </c>
      <c r="B38" s="12" t="s">
        <v>57</v>
      </c>
      <c r="C38" s="4">
        <v>10</v>
      </c>
      <c r="D38" s="5">
        <v>1045</v>
      </c>
      <c r="E38" s="4"/>
      <c r="F38" s="4">
        <v>458</v>
      </c>
      <c r="G38" s="6">
        <v>0.56000000000000005</v>
      </c>
    </row>
    <row r="39" spans="1:8" x14ac:dyDescent="0.25">
      <c r="A39" s="13" t="s">
        <v>58</v>
      </c>
      <c r="B39" s="12" t="s">
        <v>59</v>
      </c>
      <c r="C39" s="4">
        <v>49</v>
      </c>
      <c r="D39" s="5">
        <v>1410</v>
      </c>
      <c r="E39" s="4"/>
      <c r="F39" s="4">
        <v>500</v>
      </c>
      <c r="G39" s="6">
        <v>0.65</v>
      </c>
    </row>
    <row r="40" spans="1:8" x14ac:dyDescent="0.25">
      <c r="A40" s="13" t="s">
        <v>60</v>
      </c>
      <c r="B40" s="12" t="s">
        <v>61</v>
      </c>
      <c r="C40" s="4">
        <v>8</v>
      </c>
      <c r="D40" s="5">
        <v>1205</v>
      </c>
      <c r="E40" s="4"/>
      <c r="F40" s="4">
        <v>680</v>
      </c>
      <c r="G40" s="6">
        <v>0.44</v>
      </c>
    </row>
    <row r="41" spans="1:8" x14ac:dyDescent="0.25">
      <c r="A41" s="13" t="s">
        <v>62</v>
      </c>
      <c r="B41" s="12" t="s">
        <v>63</v>
      </c>
      <c r="C41" s="4">
        <v>32</v>
      </c>
      <c r="D41" s="5">
        <v>1190</v>
      </c>
      <c r="E41" s="4"/>
      <c r="F41" s="4">
        <v>540</v>
      </c>
      <c r="G41" s="6">
        <v>0.55000000000000004</v>
      </c>
    </row>
    <row r="42" spans="1:8" x14ac:dyDescent="0.25">
      <c r="A42" s="13" t="s">
        <v>64</v>
      </c>
      <c r="B42" s="12" t="s">
        <v>65</v>
      </c>
      <c r="C42" s="4">
        <v>10</v>
      </c>
      <c r="D42" s="5">
        <v>593</v>
      </c>
      <c r="E42" s="4"/>
      <c r="F42" s="4">
        <v>424</v>
      </c>
      <c r="G42" s="6">
        <v>0.28000000000000003</v>
      </c>
    </row>
    <row r="43" spans="1:8" x14ac:dyDescent="0.25">
      <c r="A43" s="13" t="s">
        <v>66</v>
      </c>
      <c r="B43" s="12" t="s">
        <v>67</v>
      </c>
      <c r="C43" s="4">
        <v>13</v>
      </c>
      <c r="D43" s="5">
        <v>831</v>
      </c>
      <c r="E43" s="4"/>
      <c r="F43" s="4">
        <v>593</v>
      </c>
      <c r="G43" s="6">
        <v>0.28999999999999998</v>
      </c>
    </row>
    <row r="44" spans="1:8" x14ac:dyDescent="0.25">
      <c r="A44" s="13" t="s">
        <v>68</v>
      </c>
      <c r="B44" s="12" t="s">
        <v>69</v>
      </c>
      <c r="C44" s="4">
        <v>25</v>
      </c>
      <c r="D44" s="5">
        <v>465</v>
      </c>
      <c r="E44" s="4"/>
      <c r="F44" s="4">
        <v>317</v>
      </c>
      <c r="G44" s="6">
        <v>0.32</v>
      </c>
    </row>
    <row r="45" spans="1:8" x14ac:dyDescent="0.25">
      <c r="A45" s="18" t="s">
        <v>40</v>
      </c>
      <c r="B45" s="19"/>
      <c r="C45" s="19"/>
      <c r="D45" s="19"/>
      <c r="E45" s="19"/>
      <c r="F45" s="19"/>
      <c r="G45" s="19"/>
      <c r="H45" s="20"/>
    </row>
    <row r="46" spans="1:8" x14ac:dyDescent="0.25">
      <c r="A46" s="21"/>
      <c r="B46" s="22"/>
      <c r="C46" s="22"/>
      <c r="D46" s="22"/>
      <c r="E46" s="22"/>
      <c r="F46" s="22"/>
      <c r="G46" s="22"/>
      <c r="H46" s="23"/>
    </row>
    <row r="47" spans="1:8" x14ac:dyDescent="0.25">
      <c r="A47" s="3" t="s">
        <v>5</v>
      </c>
      <c r="B47" s="3" t="s">
        <v>6</v>
      </c>
      <c r="C47" s="3" t="s">
        <v>7</v>
      </c>
      <c r="D47" s="3" t="s">
        <v>8</v>
      </c>
      <c r="E47" s="3" t="s">
        <v>9</v>
      </c>
      <c r="F47" s="3" t="s">
        <v>10</v>
      </c>
      <c r="G47" s="3" t="s">
        <v>11</v>
      </c>
      <c r="H47" s="3" t="s">
        <v>41</v>
      </c>
    </row>
    <row r="48" spans="1:8" x14ac:dyDescent="0.25">
      <c r="A48" s="10" t="s">
        <v>17</v>
      </c>
      <c r="B48" s="17" t="str">
        <f>HYPERLINK("https://gortorgsnab.ru/product/tal_ruchnaya_tsepnaya_sl_a_3t_3m/","Таль ручная цепная SL-A 3т / 3м")</f>
        <v>Таль ручная цепная SL-A 3т / 3м</v>
      </c>
      <c r="C48" s="4">
        <v>3</v>
      </c>
      <c r="D48" s="5">
        <v>3125</v>
      </c>
      <c r="E48" s="4">
        <v>27.5</v>
      </c>
      <c r="F48" s="4">
        <f>VLOOKUP(A48,[1]Подольск!$1:$104856,8,FALSE)</f>
        <v>1200</v>
      </c>
      <c r="G48" s="6">
        <f>1-(F48/D48)</f>
        <v>0.61599999999999999</v>
      </c>
      <c r="H48" s="11" t="s">
        <v>45</v>
      </c>
    </row>
    <row r="49" spans="1:8" x14ac:dyDescent="0.25">
      <c r="A49" s="10" t="s">
        <v>42</v>
      </c>
      <c r="B49" s="17" t="str">
        <f>HYPERLINK("https://gortorgsnab.ru/product/lebedka_barabannaya_gr_300_bez_kanata/","Лебедка ручная барабанная шестеренная GR-300 (без каната)")</f>
        <v>Лебедка ручная барабанная шестеренная GR-300 (без каната)</v>
      </c>
      <c r="C49" s="4">
        <v>1</v>
      </c>
      <c r="D49" s="5">
        <v>7500</v>
      </c>
      <c r="E49" s="4">
        <v>17</v>
      </c>
      <c r="F49" s="4">
        <v>3900</v>
      </c>
      <c r="G49" s="6">
        <v>0.48</v>
      </c>
      <c r="H49" s="11" t="s">
        <v>46</v>
      </c>
    </row>
    <row r="50" spans="1:8" x14ac:dyDescent="0.25">
      <c r="A50" s="10" t="s">
        <v>43</v>
      </c>
      <c r="B50" s="17" t="str">
        <f>HYPERLINK("https://gortorgsnab.ru/product/lebedka_mtm_hx_800/","Лебедка МТМ HX-800")</f>
        <v>Лебедка МТМ HX-800</v>
      </c>
      <c r="C50" s="4">
        <v>1</v>
      </c>
      <c r="D50" s="5">
        <v>6375</v>
      </c>
      <c r="E50" s="4">
        <v>8</v>
      </c>
      <c r="F50" s="4">
        <v>2400</v>
      </c>
      <c r="G50" s="6">
        <v>0.62352941176470589</v>
      </c>
      <c r="H50" s="11" t="s">
        <v>46</v>
      </c>
    </row>
    <row r="51" spans="1:8" x14ac:dyDescent="0.25">
      <c r="A51" s="10" t="s">
        <v>44</v>
      </c>
      <c r="B51" s="17" t="str">
        <f>HYPERLINK("https://gortorgsnab.ru/product/lebedka_elektricheskaya_kdj_250b/","Лебедка электрическая KDJ-250B")</f>
        <v>Лебедка электрическая KDJ-250B</v>
      </c>
      <c r="C51" s="4">
        <v>1</v>
      </c>
      <c r="D51" s="5">
        <v>35625</v>
      </c>
      <c r="E51" s="4">
        <v>66</v>
      </c>
      <c r="F51" s="4">
        <v>10800</v>
      </c>
      <c r="G51" s="6">
        <v>0.69684210526315793</v>
      </c>
      <c r="H51" s="11" t="s">
        <v>47</v>
      </c>
    </row>
    <row r="52" spans="1:8" x14ac:dyDescent="0.25">
      <c r="A52" s="10" t="s">
        <v>72</v>
      </c>
      <c r="B52" s="15" t="s">
        <v>73</v>
      </c>
      <c r="C52" s="4">
        <v>8</v>
      </c>
      <c r="D52" s="5">
        <v>733</v>
      </c>
      <c r="E52" s="4"/>
      <c r="F52" s="4">
        <v>524</v>
      </c>
      <c r="G52" s="6">
        <v>0.28999999999999998</v>
      </c>
      <c r="H52" s="4" t="s">
        <v>71</v>
      </c>
    </row>
    <row r="53" spans="1:8" x14ac:dyDescent="0.25">
      <c r="A53" s="10" t="s">
        <v>74</v>
      </c>
      <c r="B53" s="15" t="s">
        <v>75</v>
      </c>
      <c r="C53" s="4">
        <v>21</v>
      </c>
      <c r="D53" s="5">
        <v>747</v>
      </c>
      <c r="E53" s="4"/>
      <c r="F53" s="4">
        <v>533</v>
      </c>
      <c r="G53" s="6">
        <v>0.28999999999999998</v>
      </c>
      <c r="H53" s="4" t="s">
        <v>71</v>
      </c>
    </row>
    <row r="54" spans="1:8" x14ac:dyDescent="0.25">
      <c r="A54" s="10" t="s">
        <v>76</v>
      </c>
      <c r="B54" s="15" t="s">
        <v>77</v>
      </c>
      <c r="C54" s="4">
        <v>2</v>
      </c>
      <c r="D54" s="5">
        <v>821</v>
      </c>
      <c r="E54" s="4"/>
      <c r="F54" s="4">
        <v>587</v>
      </c>
      <c r="G54" s="6">
        <v>0.28999999999999998</v>
      </c>
      <c r="H54" s="4" t="s">
        <v>71</v>
      </c>
    </row>
    <row r="55" spans="1:8" x14ac:dyDescent="0.25">
      <c r="A55" s="10" t="s">
        <v>78</v>
      </c>
      <c r="B55" s="15" t="s">
        <v>79</v>
      </c>
      <c r="C55" s="4">
        <v>17</v>
      </c>
      <c r="D55" s="5">
        <v>285</v>
      </c>
      <c r="E55" s="4"/>
      <c r="F55" s="4">
        <v>124</v>
      </c>
      <c r="G55" s="6">
        <v>0.56000000000000005</v>
      </c>
      <c r="H55" s="4" t="s">
        <v>71</v>
      </c>
    </row>
    <row r="56" spans="1:8" x14ac:dyDescent="0.25">
      <c r="A56" s="10" t="s">
        <v>80</v>
      </c>
      <c r="B56" s="14" t="s">
        <v>81</v>
      </c>
      <c r="C56" s="4">
        <v>1</v>
      </c>
      <c r="D56" s="5">
        <v>2500</v>
      </c>
      <c r="E56" s="4"/>
      <c r="F56" s="4">
        <v>1500</v>
      </c>
      <c r="G56" s="6">
        <v>0.4</v>
      </c>
      <c r="H56" s="14" t="s">
        <v>82</v>
      </c>
    </row>
    <row r="57" spans="1:8" x14ac:dyDescent="0.25">
      <c r="A57" s="10" t="s">
        <v>83</v>
      </c>
      <c r="B57" s="14" t="s">
        <v>84</v>
      </c>
      <c r="C57" s="4">
        <v>35</v>
      </c>
      <c r="D57" s="5">
        <v>7800</v>
      </c>
      <c r="E57" s="4"/>
      <c r="F57" s="4">
        <v>2440</v>
      </c>
      <c r="G57" s="6">
        <v>0.69</v>
      </c>
      <c r="H57" s="14" t="s">
        <v>82</v>
      </c>
    </row>
    <row r="58" spans="1:8" x14ac:dyDescent="0.25">
      <c r="A58" s="10" t="s">
        <v>85</v>
      </c>
      <c r="B58" s="14" t="s">
        <v>86</v>
      </c>
      <c r="C58" s="4">
        <v>5</v>
      </c>
      <c r="D58" s="5">
        <v>6350</v>
      </c>
      <c r="E58" s="4"/>
      <c r="F58" s="4">
        <v>2600</v>
      </c>
      <c r="G58" s="6">
        <v>0.59</v>
      </c>
      <c r="H58" s="14" t="s">
        <v>82</v>
      </c>
    </row>
    <row r="59" spans="1:8" x14ac:dyDescent="0.25">
      <c r="A59" s="10" t="s">
        <v>87</v>
      </c>
      <c r="B59" s="14" t="s">
        <v>88</v>
      </c>
      <c r="C59" s="4">
        <v>2</v>
      </c>
      <c r="D59" s="5">
        <v>13900</v>
      </c>
      <c r="E59" s="4"/>
      <c r="F59" s="4">
        <v>4000</v>
      </c>
      <c r="G59" s="6">
        <v>0.71</v>
      </c>
      <c r="H59" s="14" t="s">
        <v>82</v>
      </c>
    </row>
  </sheetData>
  <mergeCells count="6">
    <mergeCell ref="A45:H46"/>
    <mergeCell ref="A33:G33"/>
    <mergeCell ref="C1:E1"/>
    <mergeCell ref="B2:B3"/>
    <mergeCell ref="C2:E2"/>
    <mergeCell ref="C3:E3"/>
  </mergeCells>
  <hyperlinks>
    <hyperlink ref="C2" r:id="rId1" xr:uid="{5030B1CE-35BF-4754-87F5-8E0B14EBEC80}"/>
    <hyperlink ref="C3" r:id="rId2" xr:uid="{2CBA6496-D142-4D75-B51F-6E0B1F775833}"/>
    <hyperlink ref="D3" r:id="rId3" display="https://gortorgsnab.ru/o-kompanii/contacts/" xr:uid="{6636E164-1CDD-43FF-9F00-C22387A40F2B}"/>
    <hyperlink ref="E3" r:id="rId4" display="https://gortorgsnab.ru/o-kompanii/contacts/" xr:uid="{039BCA9A-2D7C-44CD-B6A5-7F7395571665}"/>
  </hyperlinks>
  <pageMargins left="0.7" right="0.7" top="0.75" bottom="0.75" header="0.3" footer="0.3"/>
  <pageSetup paperSize="9" orientation="portrait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ИТОГ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Павел Сысоев</dc:creator>
  <cp:lastModifiedBy>Павел Сысоев</cp:lastModifiedBy>
  <dcterms:created xsi:type="dcterms:W3CDTF">2022-02-07T14:44:26Z</dcterms:created>
  <dcterms:modified xsi:type="dcterms:W3CDTF">2022-04-19T05:30:00Z</dcterms:modified>
</cp:coreProperties>
</file>